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13_ncr:1_{05AA2E0D-4FB7-482C-B6DD-876AB4A92D64}" xr6:coauthVersionLast="47" xr6:coauthVersionMax="47" xr10:uidLastSave="{00000000-0000-0000-0000-000000000000}"/>
  <bookViews>
    <workbookView xWindow="-120" yWindow="-120" windowWidth="29040" windowHeight="15840" tabRatio="970" firstSheet="2" activeTab="5" xr2:uid="{00000000-000D-0000-FFFF-FFFF00000000}"/>
    <workbookView xWindow="-120" yWindow="-120" windowWidth="29040" windowHeight="15840" firstSheet="2" activeTab="3" xr2:uid="{00000000-000D-0000-FFFF-FFFF01000000}"/>
  </bookViews>
  <sheets>
    <sheet name="일위대가총괄표" sheetId="38" state="hidden" r:id="rId1"/>
    <sheet name="일위대가" sheetId="39" state="hidden" r:id="rId2"/>
    <sheet name="단가산출총괄표" sheetId="44" r:id="rId3"/>
    <sheet name="단가산출" sheetId="45" r:id="rId4"/>
    <sheet name="기계경비총괄표" sheetId="11" r:id="rId5"/>
    <sheet name="기계경비" sheetId="10" r:id="rId6"/>
    <sheet name="기계경비적용기준(하반기적용)" sheetId="23" r:id="rId7"/>
    <sheet name="노임단가(하반기변경)" sheetId="2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5">기계경비!$A$1:$AD$39</definedName>
    <definedName name="_xlnm.Print_Area" localSheetId="6">'기계경비적용기준(하반기적용)'!$A$1:$Z$31</definedName>
    <definedName name="_xlnm.Print_Area" localSheetId="7">'노임단가(하반기변경)'!$B$1:$BC$48</definedName>
    <definedName name="_xlnm.Print_Area" localSheetId="3">단가산출!$B$1:$W$63</definedName>
    <definedName name="_xlnm.Print_Area" localSheetId="1">일위대가!$B$1:$O$30</definedName>
    <definedName name="_xlnm.Print_Area" localSheetId="0">일위대가총괄표!$A$1:$J$29</definedName>
    <definedName name="_xlnm.Print_Titles" localSheetId="7">'노임단가(하반기변경)'!$1:$3</definedName>
    <definedName name="_xlnm.Print_Titles" localSheetId="3">단가산출!$1:$3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45" l="1"/>
  <c r="V36" i="45" s="1"/>
  <c r="T36" i="45" s="1"/>
  <c r="O31" i="45"/>
  <c r="O29" i="45"/>
  <c r="AA18" i="10"/>
  <c r="I18" i="10"/>
  <c r="C6" i="11"/>
  <c r="B6" i="11"/>
  <c r="J16" i="10"/>
  <c r="AB16" i="10" s="1"/>
  <c r="AC15" i="10"/>
  <c r="Z15" i="10" s="1"/>
  <c r="H31" i="45"/>
  <c r="O25" i="45"/>
  <c r="H29" i="45" s="1"/>
  <c r="C5" i="11"/>
  <c r="B5" i="11"/>
  <c r="B4" i="11"/>
  <c r="C9" i="10"/>
  <c r="J11" i="10"/>
  <c r="AB11" i="10" s="1"/>
  <c r="AC10" i="10"/>
  <c r="Z10" i="10" s="1"/>
  <c r="Z18" i="10" l="1"/>
  <c r="AA14" i="10"/>
  <c r="F6" i="11" s="1"/>
  <c r="J17" i="10"/>
  <c r="AB17" i="10" s="1"/>
  <c r="Z17" i="10" s="1"/>
  <c r="Z16" i="10"/>
  <c r="AC14" i="10"/>
  <c r="H6" i="11" s="1"/>
  <c r="E52" i="45" s="1"/>
  <c r="O52" i="45" s="1"/>
  <c r="W52" i="45" s="1"/>
  <c r="T52" i="45" s="1"/>
  <c r="W31" i="45"/>
  <c r="J12" i="10"/>
  <c r="AB12" i="10" s="1"/>
  <c r="Z12" i="10" s="1"/>
  <c r="Z11" i="10"/>
  <c r="AC9" i="10"/>
  <c r="H5" i="11" s="1"/>
  <c r="E31" i="45" s="1"/>
  <c r="AA9" i="10"/>
  <c r="F5" i="11" s="1"/>
  <c r="E48" i="45" l="1"/>
  <c r="O48" i="45" s="1"/>
  <c r="U48" i="45" s="1"/>
  <c r="T48" i="45" s="1"/>
  <c r="T31" i="45"/>
  <c r="AB14" i="10"/>
  <c r="AB9" i="10"/>
  <c r="G5" i="11" s="1"/>
  <c r="Z9" i="10"/>
  <c r="Z14" i="10" l="1"/>
  <c r="G6" i="11"/>
  <c r="E29" i="45"/>
  <c r="E5" i="11"/>
  <c r="E50" i="45" l="1"/>
  <c r="O50" i="45" s="1"/>
  <c r="V50" i="45" s="1"/>
  <c r="T50" i="45" s="1"/>
  <c r="E6" i="11"/>
  <c r="V29" i="45"/>
  <c r="T29" i="45" s="1"/>
  <c r="I8" i="10" l="1"/>
  <c r="AA8" i="10" s="1"/>
  <c r="J6" i="10"/>
  <c r="O15" i="45"/>
  <c r="F13" i="45"/>
  <c r="O13" i="45" s="1"/>
  <c r="F10" i="45"/>
  <c r="O10" i="45" s="1"/>
  <c r="H18" i="45" l="1"/>
  <c r="H20" i="45"/>
  <c r="H22" i="45"/>
  <c r="AC32" i="10"/>
  <c r="Z32" i="10" s="1"/>
  <c r="I35" i="10"/>
  <c r="AA35" i="10" s="1"/>
  <c r="Z35" i="10" s="1"/>
  <c r="J33" i="10"/>
  <c r="AB33" i="10" s="1"/>
  <c r="AC5" i="10"/>
  <c r="AC4" i="10" s="1"/>
  <c r="H4" i="11" s="1"/>
  <c r="E22" i="45" s="1"/>
  <c r="O22" i="45" s="1"/>
  <c r="C4" i="11"/>
  <c r="AB6" i="10"/>
  <c r="J7" i="10" s="1"/>
  <c r="AB7" i="10" s="1"/>
  <c r="Z7" i="10" s="1"/>
  <c r="E25" i="23"/>
  <c r="E23" i="23"/>
  <c r="AC31" i="10" l="1"/>
  <c r="U13" i="45"/>
  <c r="T13" i="45" s="1"/>
  <c r="W22" i="45"/>
  <c r="J34" i="10"/>
  <c r="AB34" i="10" s="1"/>
  <c r="Z34" i="10" s="1"/>
  <c r="Z33" i="10"/>
  <c r="Z6" i="10"/>
  <c r="AB4" i="10"/>
  <c r="G4" i="11" s="1"/>
  <c r="E20" i="45" s="1"/>
  <c r="O20" i="45" s="1"/>
  <c r="Z5" i="10"/>
  <c r="Z8" i="10"/>
  <c r="AA4" i="10"/>
  <c r="AA31" i="10"/>
  <c r="T22" i="45" l="1"/>
  <c r="W4" i="45"/>
  <c r="H4" i="44"/>
  <c r="V20" i="45"/>
  <c r="U10" i="45"/>
  <c r="T10" i="45" s="1"/>
  <c r="AB31" i="10"/>
  <c r="Z31" i="10" s="1"/>
  <c r="F4" i="11"/>
  <c r="E18" i="45" s="1"/>
  <c r="Z4" i="10"/>
  <c r="T20" i="45" l="1"/>
  <c r="V4" i="45"/>
  <c r="E4" i="11"/>
  <c r="O18" i="45"/>
  <c r="U18" i="45" l="1"/>
  <c r="U4" i="45" s="1"/>
  <c r="G4" i="44"/>
  <c r="F4" i="44" l="1"/>
  <c r="E4" i="44" s="1"/>
  <c r="T18" i="45"/>
  <c r="T4" i="45" l="1"/>
</calcChain>
</file>

<file path=xl/sharedStrings.xml><?xml version="1.0" encoding="utf-8"?>
<sst xmlns="http://schemas.openxmlformats.org/spreadsheetml/2006/main" count="301" uniqueCount="137">
  <si>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</si>
  <si>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</si>
  <si>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</si>
  <si>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</si>
  <si>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</si>
  <si>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</si>
  <si>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</si>
  <si>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</si>
  <si>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</si>
  <si>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</si>
  <si>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</si>
  <si>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</si>
  <si>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</si>
  <si>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</si>
  <si>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기계경비</t>
  </si>
  <si>
    <t>명    칭</t>
  </si>
  <si>
    <t>규  격</t>
  </si>
  <si>
    <t>산  출  근  거</t>
  </si>
  <si>
    <t>노무비</t>
  </si>
  <si>
    <t>재료비</t>
  </si>
  <si>
    <t>ℓ</t>
  </si>
  <si>
    <t>1/8*16/12*25/20</t>
  </si>
  <si>
    <t>기계경비총괄표</t>
  </si>
  <si>
    <t>기계경비적용기준</t>
  </si>
  <si>
    <t>환 율 (/￦)</t>
  </si>
  <si>
    <t>기본재료비</t>
  </si>
  <si>
    <t>화   폐</t>
  </si>
  <si>
    <t>환  율</t>
  </si>
  <si>
    <t>비     고</t>
  </si>
  <si>
    <t>품   명</t>
  </si>
  <si>
    <t>노임계수</t>
  </si>
  <si>
    <t>계산결과값 자리수</t>
  </si>
  <si>
    <t>계산값</t>
  </si>
  <si>
    <t>￦×</t>
  </si>
  <si>
    <t>×</t>
  </si>
  <si>
    <t>10(-7)</t>
  </si>
  <si>
    <t>잡    품</t>
  </si>
  <si>
    <t>주연료의</t>
  </si>
  <si>
    <t>%</t>
  </si>
  <si>
    <t>건설기계운전사</t>
  </si>
  <si>
    <t>달러($)</t>
  </si>
  <si>
    <t>23</t>
  </si>
  <si>
    <t>경    유</t>
  </si>
  <si>
    <t>엔(100￥)</t>
  </si>
  <si>
    <t>24</t>
  </si>
  <si>
    <t>휘 발 유</t>
  </si>
  <si>
    <t>유로(E)</t>
  </si>
  <si>
    <t>마르크(M)</t>
  </si>
  <si>
    <t>파운드(L)</t>
  </si>
  <si>
    <t>1</t>
  </si>
  <si>
    <t>2</t>
  </si>
  <si>
    <t>1/8*16/12*25/20*24/15</t>
  </si>
  <si>
    <t>경  비 소수 1 미만 절하</t>
  </si>
  <si>
    <t>3</t>
  </si>
  <si>
    <t>1/8*16/12*25/20*12/10</t>
  </si>
  <si>
    <t>4</t>
  </si>
  <si>
    <t>1/8*16/12*25/20*14/12</t>
  </si>
  <si>
    <t>재료비 소수 1 미만 절하</t>
  </si>
  <si>
    <t>5</t>
  </si>
  <si>
    <t>1/8*16/12*25/20*24/5</t>
  </si>
  <si>
    <t>노무비 소수 1 미만 절하</t>
  </si>
  <si>
    <t>노임단가</t>
  </si>
  <si>
    <t>hr</t>
    <phoneticPr fontId="3" type="noConversion"/>
  </si>
  <si>
    <t>비 고</t>
    <phoneticPr fontId="3" type="noConversion"/>
  </si>
  <si>
    <t>수  량</t>
  </si>
  <si>
    <t>합     계</t>
  </si>
  <si>
    <t>노 무 비</t>
  </si>
  <si>
    <t>재 료 비</t>
  </si>
  <si>
    <t>경     비</t>
  </si>
  <si>
    <t>32Ton</t>
  </si>
  <si>
    <t>불도우저(무한궤도)손료</t>
  </si>
  <si>
    <t>불도우저(무한궤도)</t>
    <phoneticPr fontId="3" type="noConversion"/>
  </si>
  <si>
    <t>NO</t>
    <phoneticPr fontId="3" type="noConversion"/>
  </si>
  <si>
    <t>1.</t>
    <phoneticPr fontId="3" type="noConversion"/>
  </si>
  <si>
    <t>4.</t>
    <phoneticPr fontId="3" type="noConversion"/>
  </si>
  <si>
    <t>일위대가총괄표</t>
  </si>
  <si>
    <t>호  표</t>
  </si>
  <si>
    <t>일위대가</t>
  </si>
  <si>
    <t>단가산출총괄표</t>
    <phoneticPr fontId="3" type="noConversion"/>
  </si>
  <si>
    <t>비 고</t>
    <phoneticPr fontId="3" type="noConversion"/>
  </si>
  <si>
    <t>단가산출</t>
  </si>
  <si>
    <t>산    출    근    거</t>
  </si>
  <si>
    <t>1/8*16/12*25/20</t>
    <phoneticPr fontId="3" type="noConversion"/>
  </si>
  <si>
    <t>X</t>
    <phoneticPr fontId="101" type="noConversion"/>
  </si>
  <si>
    <t>=</t>
    <phoneticPr fontId="101" type="noConversion"/>
  </si>
  <si>
    <t>인</t>
    <phoneticPr fontId="101" type="noConversion"/>
  </si>
  <si>
    <t>노무비 :</t>
    <phoneticPr fontId="101" type="noConversion"/>
  </si>
  <si>
    <t>재료비 :</t>
    <phoneticPr fontId="101" type="noConversion"/>
  </si>
  <si>
    <t>경   비 :</t>
    <phoneticPr fontId="101" type="noConversion"/>
  </si>
  <si>
    <t>M</t>
    <phoneticPr fontId="3" type="noConversion"/>
  </si>
  <si>
    <t>1) 배치인원</t>
    <phoneticPr fontId="101" type="noConversion"/>
  </si>
  <si>
    <r>
      <t>&lt;</t>
    </r>
    <r>
      <rPr>
        <sz val="10"/>
        <color indexed="8"/>
        <rFont val="돋움"/>
        <family val="3"/>
        <charset val="129"/>
      </rPr>
      <t>ㄱ</t>
    </r>
    <phoneticPr fontId="3" type="noConversion"/>
  </si>
  <si>
    <t>/</t>
    <phoneticPr fontId="101" type="noConversion"/>
  </si>
  <si>
    <t>콘크리트 포장절단 T=20 Cm  이하 / M</t>
    <phoneticPr fontId="101" type="noConversion"/>
  </si>
  <si>
    <t>※ 2025년 표준품셈 /토목부문/6-3-1</t>
    <phoneticPr fontId="101" type="noConversion"/>
  </si>
  <si>
    <t>특별인부 :</t>
    <phoneticPr fontId="101" type="noConversion"/>
  </si>
  <si>
    <t>보통인부 :</t>
    <phoneticPr fontId="101" type="noConversion"/>
  </si>
  <si>
    <t>/</t>
    <phoneticPr fontId="101" type="noConversion"/>
  </si>
  <si>
    <t>X</t>
    <phoneticPr fontId="101" type="noConversion"/>
  </si>
  <si>
    <t>=</t>
    <phoneticPr fontId="101" type="noConversion"/>
  </si>
  <si>
    <t>M / hr</t>
    <phoneticPr fontId="101" type="noConversion"/>
  </si>
  <si>
    <t>보통인부</t>
    <phoneticPr fontId="3" type="noConversion"/>
  </si>
  <si>
    <t>특별인부</t>
    <phoneticPr fontId="3" type="noConversion"/>
  </si>
  <si>
    <t>2025년(상)</t>
    <phoneticPr fontId="3" type="noConversion"/>
  </si>
  <si>
    <t>2) 컷터기(320mm~400 mm)</t>
    <phoneticPr fontId="101" type="noConversion"/>
  </si>
  <si>
    <t>커터(콘크리트및아스팔트)</t>
  </si>
  <si>
    <t>320-400MM</t>
  </si>
  <si>
    <t>휘발유(무연)</t>
    <phoneticPr fontId="3" type="noConversion"/>
  </si>
  <si>
    <t>일반기계운전사</t>
    <phoneticPr fontId="3" type="noConversion"/>
  </si>
  <si>
    <t>동력분무기</t>
    <phoneticPr fontId="3" type="noConversion"/>
  </si>
  <si>
    <t>4.85kw</t>
    <phoneticPr fontId="3" type="noConversion"/>
  </si>
  <si>
    <t>동력문무기</t>
    <phoneticPr fontId="3" type="noConversion"/>
  </si>
  <si>
    <t>3) 동력분무기(4.85kw)</t>
    <phoneticPr fontId="101" type="noConversion"/>
  </si>
  <si>
    <t>4) 블레이드(D=320-400mm t=3.2mm)</t>
    <phoneticPr fontId="101" type="noConversion"/>
  </si>
  <si>
    <t xml:space="preserve"> (5,500ℓ) : 3000ℓ 소요 </t>
    <phoneticPr fontId="101" type="noConversion"/>
  </si>
  <si>
    <t>5) 물운반비(5500 ℓ)</t>
    <phoneticPr fontId="101" type="noConversion"/>
  </si>
  <si>
    <t xml:space="preserve">    CW=3000 , L=1 ㎞  , V=20 ㎞/hr </t>
  </si>
  <si>
    <t xml:space="preserve">     흡입준비: t1=5 분  ,  흡입: t2=10 분 </t>
  </si>
  <si>
    <t xml:space="preserve">     대기시간: t3=5 분  ,  살수: t4=20 분 </t>
  </si>
  <si>
    <t xml:space="preserve">     계:  t5=t1+t2+t3+t4= 40.00  분 </t>
  </si>
  <si>
    <t xml:space="preserve">    t2 = L / V * 2 * 60 = 6.00  분 </t>
  </si>
  <si>
    <t xml:space="preserve">    CM = t5 + t2 = 46.00  분 </t>
  </si>
  <si>
    <t xml:space="preserve">    Q=(60*5500*0.9)*(100 m /3000 ℓ )/CM= 215.22  m/hr </t>
  </si>
  <si>
    <t xml:space="preserve">    노무비: </t>
    <phoneticPr fontId="101" type="noConversion"/>
  </si>
  <si>
    <t xml:space="preserve">    재료비: </t>
    <phoneticPr fontId="101" type="noConversion"/>
  </si>
  <si>
    <t xml:space="preserve">    경   비: 4</t>
    <phoneticPr fontId="101" type="noConversion"/>
  </si>
  <si>
    <t>2.</t>
    <phoneticPr fontId="3" type="noConversion"/>
  </si>
  <si>
    <t>3.</t>
    <phoneticPr fontId="3" type="noConversion"/>
  </si>
  <si>
    <t>살수차</t>
    <phoneticPr fontId="3" type="noConversion"/>
  </si>
  <si>
    <t>5500 ℓ</t>
    <phoneticPr fontId="3" type="noConversion"/>
  </si>
  <si>
    <t>경유</t>
    <phoneticPr fontId="3" type="noConversion"/>
  </si>
  <si>
    <t>화물차운전사</t>
    <phoneticPr fontId="3" type="noConversion"/>
  </si>
  <si>
    <t>Q =</t>
    <phoneticPr fontId="101" type="noConversion"/>
  </si>
  <si>
    <t xml:space="preserve">콘크리트 포장절단 </t>
    <phoneticPr fontId="3" type="noConversion"/>
  </si>
  <si>
    <t>T=20 Cm  이하</t>
    <phoneticPr fontId="3" type="noConversion"/>
  </si>
  <si>
    <t>X</t>
    <phoneticPr fontId="101" type="noConversion"/>
  </si>
  <si>
    <t>대</t>
    <phoneticPr fontId="10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</si>
</sst>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9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_-* #,##0.0_-;\-* #,##0.0_-;_-* &quot;-&quot;_-;_-@_-"/>
    <numFmt numFmtId="259" formatCode="#,##0.##"/>
    <numFmt numFmtId="260" formatCode="#,##0.#######"/>
    <numFmt numFmtId="261" formatCode="#,##0.0########"/>
    <numFmt numFmtId="262" formatCode="#,##0.000"/>
    <numFmt numFmtId="263" formatCode="_-* #,##0_-;\-* #,##0_-;_-* &quot;-&quot;??_-;_-@_-"/>
    <numFmt numFmtId="264" formatCode="&quot;L=&quot;0#,###.00&quot;Km&quot;"/>
    <numFmt numFmtId="265" formatCode="&quot;L=&quot;#,###.00&quot;Km&quot;"/>
    <numFmt numFmtId="266" formatCode="#,##0.########"/>
    <numFmt numFmtId="267" formatCode="#,##0&quot;Km&quot;"/>
    <numFmt numFmtId="268" formatCode="#,##0_ "/>
    <numFmt numFmtId="269" formatCode="#,##0\ &quot;/ &quot;"/>
    <numFmt numFmtId="270" formatCode="#,##0.###########################"/>
    <numFmt numFmtId="271" formatCode="_-* #,##0.00_-;\-* #,##0.00_-;_-* &quot;-&quot;_-;_-@_-"/>
    <numFmt numFmtId="272" formatCode="_-* #,##0_-;\-* #,##0_-;_-* &quot;-&quot;???_-;_-@_-"/>
    <numFmt numFmtId="273" formatCode="#,##0_);[Red]\(#,##0\)"/>
    <numFmt numFmtId="274" formatCode="#,##0.00_);[Red]\(#,##0.00\)"/>
    <numFmt numFmtId="275" formatCode="#,##0.0_);[Red]\(#,##0.0\)"/>
    <numFmt numFmtId="276" formatCode="#&quot;개월&quot;"/>
    <numFmt numFmtId="277" formatCode="#,##0.000_);[Red]\(#,##0.000\)"/>
    <numFmt numFmtId="278" formatCode="&quot;D&quot;000"/>
    <numFmt numFmtId="279" formatCode="_-* #,##0.0000_-;\-* #,##0.0000_-;_-* &quot;-&quot;_-;_-@_-"/>
    <numFmt numFmtId="280" formatCode="#,##0.000_ "/>
  </numFmts>
  <fonts count="12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3"/>
      <color indexed="8"/>
      <name val="Arial"/>
      <family val="2"/>
    </font>
    <font>
      <sz val="11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9"/>
      <color indexed="8"/>
      <name val="굴림체"/>
      <family val="3"/>
      <charset val="129"/>
    </font>
    <font>
      <sz val="1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10"/>
      <color indexed="8"/>
      <name val="Arial"/>
      <family val="2"/>
    </font>
    <font>
      <b/>
      <sz val="10"/>
      <color indexed="10"/>
      <name val="돋움"/>
      <family val="3"/>
      <charset val="129"/>
    </font>
    <font>
      <b/>
      <sz val="20"/>
      <color indexed="8"/>
      <name val="맑은 고딕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굴림체"/>
      <family val="3"/>
      <charset val="129"/>
    </font>
    <font>
      <sz val="10"/>
      <color theme="0"/>
      <name val="Arial"/>
      <family val="2"/>
    </font>
    <font>
      <sz val="9"/>
      <color theme="0"/>
      <name val="굴림체"/>
      <family val="3"/>
      <charset val="129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9"/>
      <color rgb="FFFF0000"/>
      <name val="굴림체"/>
      <family val="3"/>
      <charset val="129"/>
    </font>
    <font>
      <sz val="10"/>
      <color rgb="FFFF0000"/>
      <name val="Arial"/>
      <family val="2"/>
    </font>
    <font>
      <sz val="11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  <scheme val="minor"/>
    </font>
    <font>
      <sz val="11"/>
      <color indexed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rgb="FF000000"/>
      <name val="Arial"/>
      <family val="2"/>
    </font>
    <font>
      <sz val="10"/>
      <color indexed="8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349">
    <xf numFmtId="0" fontId="0" fillId="0" borderId="0">
      <alignment vertical="center"/>
    </xf>
    <xf numFmtId="0" fontId="9" fillId="0" borderId="0"/>
    <xf numFmtId="3" fontId="10" fillId="0" borderId="1"/>
    <xf numFmtId="24" fontId="11" fillId="0" borderId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0" fontId="13" fillId="0" borderId="0">
      <alignment vertical="center"/>
    </xf>
    <xf numFmtId="38" fontId="14" fillId="0" borderId="2">
      <alignment horizontal="right"/>
    </xf>
    <xf numFmtId="0" fontId="14" fillId="0" borderId="0"/>
    <xf numFmtId="0" fontId="14" fillId="0" borderId="0"/>
    <xf numFmtId="0" fontId="15" fillId="0" borderId="0" applyFont="0" applyFill="0" applyBorder="0" applyAlignment="0" applyProtection="0"/>
    <xf numFmtId="0" fontId="16" fillId="0" borderId="0"/>
    <xf numFmtId="0" fontId="15" fillId="0" borderId="0"/>
    <xf numFmtId="181" fontId="12" fillId="0" borderId="0" applyFont="0" applyFill="0" applyBorder="0" applyAlignment="0" applyProtection="0"/>
    <xf numFmtId="0" fontId="12" fillId="0" borderId="0"/>
    <xf numFmtId="0" fontId="12" fillId="0" borderId="0"/>
    <xf numFmtId="0" fontId="15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17" fillId="0" borderId="0"/>
    <xf numFmtId="0" fontId="15" fillId="0" borderId="0"/>
    <xf numFmtId="0" fontId="6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6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1" fillId="0" borderId="0"/>
    <xf numFmtId="0" fontId="17" fillId="0" borderId="0"/>
    <xf numFmtId="0" fontId="6" fillId="0" borderId="0"/>
    <xf numFmtId="0" fontId="15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7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7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6" fillId="0" borderId="0"/>
    <xf numFmtId="0" fontId="17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0" borderId="0"/>
    <xf numFmtId="182" fontId="19" fillId="0" borderId="0" applyFont="0" applyFill="0" applyBorder="0" applyAlignment="0" applyProtection="0">
      <alignment vertical="center"/>
    </xf>
    <xf numFmtId="183" fontId="20" fillId="0" borderId="1">
      <alignment vertical="center"/>
    </xf>
    <xf numFmtId="3" fontId="10" fillId="0" borderId="1"/>
    <xf numFmtId="3" fontId="10" fillId="0" borderId="1"/>
    <xf numFmtId="184" fontId="14" fillId="0" borderId="0">
      <alignment vertical="center"/>
    </xf>
    <xf numFmtId="0" fontId="5" fillId="0" borderId="0">
      <alignment horizontal="center" vertical="center"/>
    </xf>
    <xf numFmtId="185" fontId="12" fillId="0" borderId="0" applyFont="0" applyFill="0" applyBorder="0" applyAlignment="0" applyProtection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22" fillId="0" borderId="0"/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188" fontId="23" fillId="0" borderId="0">
      <alignment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3" fontId="21" fillId="0" borderId="3">
      <alignment horizontal="right" vertical="center"/>
    </xf>
    <xf numFmtId="41" fontId="14" fillId="0" borderId="0">
      <alignment horizontal="center" vertical="center"/>
    </xf>
    <xf numFmtId="189" fontId="14" fillId="0" borderId="0">
      <alignment horizontal="center" vertical="center"/>
    </xf>
    <xf numFmtId="190" fontId="24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191" fontId="19" fillId="0" borderId="0">
      <alignment vertical="center"/>
    </xf>
    <xf numFmtId="0" fontId="12" fillId="0" borderId="0"/>
    <xf numFmtId="0" fontId="15" fillId="0" borderId="0" applyNumberFormat="0" applyFill="0" applyBorder="0" applyAlignment="0" applyProtection="0"/>
    <xf numFmtId="2" fontId="21" fillId="0" borderId="3">
      <alignment horizontal="right" vertical="center"/>
    </xf>
    <xf numFmtId="0" fontId="14" fillId="0" borderId="4">
      <alignment horizontal="center"/>
    </xf>
    <xf numFmtId="2" fontId="21" fillId="0" borderId="3">
      <alignment horizontal="right" vertical="center"/>
    </xf>
    <xf numFmtId="191" fontId="19" fillId="0" borderId="0">
      <alignment vertical="center"/>
    </xf>
    <xf numFmtId="9" fontId="14" fillId="0" borderId="0">
      <protection locked="0"/>
    </xf>
    <xf numFmtId="192" fontId="12" fillId="0" borderId="0">
      <protection locked="0"/>
    </xf>
    <xf numFmtId="0" fontId="25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93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5" fontId="27" fillId="0" borderId="1">
      <alignment horizontal="center" vertical="center"/>
    </xf>
    <xf numFmtId="192" fontId="12" fillId="0" borderId="0">
      <protection locked="0"/>
    </xf>
    <xf numFmtId="192" fontId="12" fillId="0" borderId="0">
      <protection locked="0"/>
    </xf>
    <xf numFmtId="0" fontId="12" fillId="0" borderId="0">
      <protection locked="0"/>
    </xf>
    <xf numFmtId="19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12" fillId="0" borderId="0">
      <protection locked="0"/>
    </xf>
    <xf numFmtId="197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192" fontId="12" fillId="0" borderId="0">
      <protection locked="0"/>
    </xf>
    <xf numFmtId="199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0" fontId="11" fillId="0" borderId="0"/>
    <xf numFmtId="0" fontId="28" fillId="0" borderId="0"/>
    <xf numFmtId="192" fontId="12" fillId="0" borderId="0">
      <protection locked="0"/>
    </xf>
    <xf numFmtId="197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92" fontId="12" fillId="0" borderId="0">
      <protection locked="0"/>
    </xf>
    <xf numFmtId="0" fontId="32" fillId="0" borderId="0"/>
    <xf numFmtId="0" fontId="33" fillId="0" borderId="0"/>
    <xf numFmtId="0" fontId="29" fillId="0" borderId="0"/>
    <xf numFmtId="0" fontId="25" fillId="0" borderId="0"/>
    <xf numFmtId="0" fontId="25" fillId="0" borderId="0"/>
    <xf numFmtId="0" fontId="15" fillId="0" borderId="0"/>
    <xf numFmtId="204" fontId="12" fillId="0" borderId="0" applyFill="0" applyBorder="0" applyAlignment="0"/>
    <xf numFmtId="0" fontId="34" fillId="0" borderId="0"/>
    <xf numFmtId="192" fontId="12" fillId="0" borderId="0">
      <protection locked="0"/>
    </xf>
    <xf numFmtId="0" fontId="35" fillId="2" borderId="5">
      <alignment horizontal="center" wrapText="1"/>
    </xf>
    <xf numFmtId="205" fontId="36" fillId="0" borderId="0">
      <protection locked="0"/>
    </xf>
    <xf numFmtId="38" fontId="11" fillId="0" borderId="0" applyFont="0" applyFill="0" applyBorder="0" applyAlignment="0" applyProtection="0"/>
    <xf numFmtId="206" fontId="17" fillId="0" borderId="0"/>
    <xf numFmtId="207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6" fillId="0" borderId="0" applyFont="0" applyFill="0" applyBorder="0" applyAlignment="0" applyProtection="0"/>
    <xf numFmtId="205" fontId="36" fillId="0" borderId="0">
      <protection locked="0"/>
    </xf>
    <xf numFmtId="208" fontId="11" fillId="0" borderId="0" applyFont="0" applyFill="0" applyBorder="0" applyAlignment="0" applyProtection="0"/>
    <xf numFmtId="0" fontId="14" fillId="0" borderId="1" applyFill="0" applyBorder="0" applyAlignment="0"/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1" fontId="12" fillId="0" borderId="0"/>
    <xf numFmtId="212" fontId="38" fillId="0" borderId="0" applyFill="0" applyBorder="0">
      <alignment horizontal="centerContinuous"/>
    </xf>
    <xf numFmtId="0" fontId="39" fillId="0" borderId="0" applyNumberFormat="0" applyAlignment="0">
      <alignment horizontal="left"/>
    </xf>
    <xf numFmtId="0" fontId="12" fillId="0" borderId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205" fontId="36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38" fontId="42" fillId="3" borderId="0" applyNumberFormat="0" applyBorder="0" applyAlignment="0" applyProtection="0"/>
    <xf numFmtId="3" fontId="9" fillId="0" borderId="6">
      <alignment horizontal="right" vertical="center"/>
    </xf>
    <xf numFmtId="4" fontId="9" fillId="0" borderId="6">
      <alignment horizontal="right" vertical="center"/>
    </xf>
    <xf numFmtId="0" fontId="43" fillId="0" borderId="0">
      <alignment horizontal="left"/>
    </xf>
    <xf numFmtId="0" fontId="44" fillId="0" borderId="7" applyNumberFormat="0" applyAlignment="0" applyProtection="0">
      <alignment horizontal="left" vertical="center"/>
    </xf>
    <xf numFmtId="0" fontId="44" fillId="0" borderId="8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05" fontId="46" fillId="0" borderId="0">
      <protection locked="0"/>
    </xf>
    <xf numFmtId="205" fontId="46" fillId="0" borderId="0">
      <protection locked="0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0" fontId="42" fillId="2" borderId="1" applyNumberFormat="0" applyBorder="0" applyAlignment="0" applyProtection="0"/>
    <xf numFmtId="213" fontId="49" fillId="0" borderId="0">
      <alignment horizontal="left"/>
    </xf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50" fillId="0" borderId="9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7" fontId="51" fillId="0" borderId="0"/>
    <xf numFmtId="0" fontId="10" fillId="0" borderId="10" applyNumberFormat="0" applyFont="0" applyBorder="0" applyProtection="0">
      <alignment horizontal="center" vertical="center"/>
    </xf>
    <xf numFmtId="0" fontId="15" fillId="0" borderId="0" applyNumberFormat="0" applyFill="0" applyBorder="0" applyAlignment="0" applyProtection="0"/>
    <xf numFmtId="215" fontId="1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207" fontId="19" fillId="0" borderId="0">
      <alignment vertical="center"/>
    </xf>
    <xf numFmtId="0" fontId="15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10" fontId="15" fillId="0" borderId="0" applyFont="0" applyFill="0" applyBorder="0" applyAlignment="0" applyProtection="0"/>
    <xf numFmtId="216" fontId="14" fillId="0" borderId="0">
      <protection locked="0"/>
    </xf>
    <xf numFmtId="30" fontId="53" fillId="0" borderId="0" applyNumberFormat="0" applyFill="0" applyBorder="0" applyAlignment="0" applyProtection="0">
      <alignment horizontal="left"/>
    </xf>
    <xf numFmtId="183" fontId="15" fillId="0" borderId="0" applyFont="0" applyFill="0" applyBorder="0" applyAlignment="0" applyProtection="0"/>
    <xf numFmtId="217" fontId="19" fillId="0" borderId="0">
      <alignment vertical="center"/>
    </xf>
    <xf numFmtId="217" fontId="19" fillId="0" borderId="0">
      <alignment vertical="distributed"/>
    </xf>
    <xf numFmtId="0" fontId="15" fillId="4" borderId="0"/>
    <xf numFmtId="0" fontId="50" fillId="0" borderId="0"/>
    <xf numFmtId="40" fontId="54" fillId="0" borderId="0" applyBorder="0">
      <alignment horizontal="right"/>
    </xf>
    <xf numFmtId="218" fontId="55" fillId="0" borderId="0">
      <alignment horizontal="center"/>
    </xf>
    <xf numFmtId="0" fontId="56" fillId="3" borderId="0">
      <alignment horizontal="centerContinuous"/>
    </xf>
    <xf numFmtId="0" fontId="57" fillId="0" borderId="0" applyFill="0" applyBorder="0" applyProtection="0">
      <alignment horizontal="centerContinuous" vertical="center"/>
    </xf>
    <xf numFmtId="0" fontId="22" fillId="5" borderId="0" applyFill="0" applyBorder="0" applyProtection="0">
      <alignment horizontal="center" vertical="center"/>
    </xf>
    <xf numFmtId="219" fontId="38" fillId="0" borderId="0" applyFill="0" applyBorder="0">
      <alignment horizontal="centerContinuous"/>
    </xf>
    <xf numFmtId="205" fontId="36" fillId="0" borderId="11">
      <protection locked="0"/>
    </xf>
    <xf numFmtId="0" fontId="58" fillId="0" borderId="4">
      <alignment horizontal="left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59" fillId="0" borderId="0">
      <protection locked="0"/>
    </xf>
    <xf numFmtId="0" fontId="60" fillId="0" borderId="0" applyNumberFormat="0" applyFill="0" applyBorder="0" applyAlignment="0" applyProtection="0"/>
    <xf numFmtId="220" fontId="1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0" borderId="0"/>
    <xf numFmtId="0" fontId="19" fillId="0" borderId="0">
      <alignment vertical="center"/>
    </xf>
    <xf numFmtId="0" fontId="12" fillId="0" borderId="0">
      <protection locked="0"/>
    </xf>
    <xf numFmtId="0" fontId="63" fillId="0" borderId="0">
      <protection locked="0"/>
    </xf>
    <xf numFmtId="3" fontId="11" fillId="0" borderId="12">
      <alignment horizontal="center"/>
    </xf>
    <xf numFmtId="0" fontId="31" fillId="0" borderId="13">
      <alignment vertical="center"/>
    </xf>
    <xf numFmtId="3" fontId="7" fillId="0" borderId="14" applyNumberFormat="0" applyFill="0" applyBorder="0" applyProtection="0">
      <alignment horizontal="center" vertical="center"/>
    </xf>
    <xf numFmtId="0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21" fontId="66" fillId="0" borderId="15">
      <alignment horizontal="center" vertical="center"/>
    </xf>
    <xf numFmtId="183" fontId="6" fillId="0" borderId="6">
      <alignment vertical="center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0" fontId="67" fillId="0" borderId="0">
      <alignment vertical="center"/>
    </xf>
    <xf numFmtId="9" fontId="5" fillId="5" borderId="0" applyFill="0" applyBorder="0" applyProtection="0">
      <alignment horizontal="right"/>
    </xf>
    <xf numFmtId="10" fontId="5" fillId="0" borderId="0" applyFill="0" applyBorder="0" applyProtection="0">
      <alignment horizontal="right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8" fillId="0" borderId="0"/>
    <xf numFmtId="0" fontId="14" fillId="0" borderId="0"/>
    <xf numFmtId="183" fontId="69" fillId="0" borderId="16">
      <alignment vertical="center"/>
    </xf>
    <xf numFmtId="0" fontId="12" fillId="0" borderId="17" applyBorder="0"/>
    <xf numFmtId="0" fontId="70" fillId="0" borderId="0" applyNumberFormat="0" applyFont="0" applyFill="0" applyBorder="0" applyProtection="0">
      <alignment horizontal="centerContinuous" vertical="center"/>
    </xf>
    <xf numFmtId="222" fontId="70" fillId="0" borderId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 vertical="center"/>
    </xf>
    <xf numFmtId="38" fontId="20" fillId="0" borderId="0">
      <alignment vertical="center" wrapText="1"/>
    </xf>
    <xf numFmtId="3" fontId="19" fillId="0" borderId="1"/>
    <xf numFmtId="0" fontId="19" fillId="0" borderId="1"/>
    <xf numFmtId="3" fontId="19" fillId="0" borderId="18"/>
    <xf numFmtId="3" fontId="19" fillId="0" borderId="19"/>
    <xf numFmtId="0" fontId="71" fillId="0" borderId="1"/>
    <xf numFmtId="0" fontId="72" fillId="0" borderId="0">
      <alignment horizontal="center"/>
    </xf>
    <xf numFmtId="0" fontId="60" fillId="0" borderId="20">
      <alignment horizontal="center"/>
    </xf>
    <xf numFmtId="0" fontId="62" fillId="0" borderId="21"/>
    <xf numFmtId="4" fontId="62" fillId="0" borderId="17"/>
    <xf numFmtId="224" fontId="12" fillId="0" borderId="17"/>
    <xf numFmtId="0" fontId="12" fillId="0" borderId="17"/>
    <xf numFmtId="223" fontId="27" fillId="0" borderId="22" applyFont="0" applyFill="0" applyBorder="0" applyAlignment="0" applyProtection="0">
      <alignment vertical="center"/>
    </xf>
    <xf numFmtId="222" fontId="27" fillId="0" borderId="22" applyFont="0" applyFill="0" applyBorder="0" applyAlignment="0" applyProtection="0">
      <alignment vertical="center"/>
    </xf>
    <xf numFmtId="225" fontId="67" fillId="0" borderId="0">
      <alignment vertical="center"/>
    </xf>
    <xf numFmtId="183" fontId="73" fillId="0" borderId="16">
      <alignment vertical="center"/>
    </xf>
    <xf numFmtId="226" fontId="27" fillId="0" borderId="16" applyFont="0" applyAlignment="0" applyProtection="0">
      <alignment vertical="center"/>
    </xf>
    <xf numFmtId="226" fontId="12" fillId="0" borderId="0" applyFont="0" applyFill="0" applyBorder="0" applyAlignment="0" applyProtection="0"/>
    <xf numFmtId="223" fontId="70" fillId="0" borderId="0" applyFont="0" applyFill="0" applyBorder="0" applyProtection="0">
      <alignment horizontal="centerContinuous" vertical="center"/>
    </xf>
    <xf numFmtId="227" fontId="15" fillId="0" borderId="0">
      <alignment vertical="center"/>
    </xf>
    <xf numFmtId="228" fontId="70" fillId="0" borderId="0" applyFont="0" applyFill="0" applyBorder="0" applyProtection="0">
      <alignment horizontal="centerContinuous" vertical="center"/>
    </xf>
    <xf numFmtId="190" fontId="70" fillId="0" borderId="0" applyFont="0" applyFill="0" applyBorder="0" applyProtection="0">
      <alignment horizontal="centerContinuous" vertical="center"/>
    </xf>
    <xf numFmtId="229" fontId="70" fillId="0" borderId="23" applyFont="0" applyFill="0" applyBorder="0" applyProtection="0">
      <alignment horizontal="right" vertical="center"/>
      <protection locked="0"/>
    </xf>
    <xf numFmtId="229" fontId="6" fillId="0" borderId="0" applyFont="0" applyFill="0" applyBorder="0" applyAlignment="0" applyProtection="0">
      <alignment vertical="center"/>
    </xf>
    <xf numFmtId="41" fontId="87" fillId="0" borderId="0" applyFont="0" applyFill="0" applyBorder="0" applyAlignment="0" applyProtection="0">
      <alignment vertical="center"/>
    </xf>
    <xf numFmtId="176" fontId="4" fillId="0" borderId="0"/>
    <xf numFmtId="41" fontId="12" fillId="0" borderId="0" applyFont="0" applyFill="0" applyBorder="0" applyAlignment="0" applyProtection="0"/>
    <xf numFmtId="177" fontId="8" fillId="0" borderId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2" fillId="0" borderId="0"/>
    <xf numFmtId="183" fontId="1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74" fillId="0" borderId="24"/>
    <xf numFmtId="0" fontId="75" fillId="0" borderId="0" applyNumberFormat="0" applyFill="0" applyBorder="0" applyAlignment="0" applyProtection="0">
      <alignment vertical="top"/>
      <protection locked="0"/>
    </xf>
    <xf numFmtId="230" fontId="12" fillId="0" borderId="1" applyBorder="0">
      <alignment vertical="center"/>
    </xf>
    <xf numFmtId="231" fontId="76" fillId="0" borderId="0" applyFill="0" applyBorder="0">
      <alignment horizontal="centerContinuous"/>
    </xf>
    <xf numFmtId="232" fontId="76" fillId="0" borderId="0" applyFill="0" applyBorder="0">
      <alignment horizontal="centerContinuous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223" fontId="22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5" fontId="73" fillId="0" borderId="0" applyFont="0" applyFill="0" applyBorder="0" applyAlignment="0" applyProtection="0"/>
    <xf numFmtId="236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7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9" fontId="12" fillId="0" borderId="0" applyFont="0" applyFill="0" applyBorder="0" applyAlignment="0" applyProtection="0"/>
    <xf numFmtId="240" fontId="73" fillId="0" borderId="0" applyFont="0" applyFill="0" applyBorder="0" applyAlignment="0" applyProtection="0"/>
    <xf numFmtId="240" fontId="73" fillId="0" borderId="0" applyFont="0" applyFill="0" applyBorder="0" applyAlignment="0" applyProtection="0"/>
    <xf numFmtId="241" fontId="73" fillId="0" borderId="0" applyFont="0" applyFill="0" applyBorder="0" applyAlignment="0" applyProtection="0"/>
    <xf numFmtId="242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40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39" fontId="12" fillId="0" borderId="0" applyFont="0" applyFill="0" applyBorder="0" applyAlignment="0" applyProtection="0"/>
    <xf numFmtId="2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77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0" fontId="78" fillId="0" borderId="0">
      <alignment vertical="center"/>
    </xf>
    <xf numFmtId="223" fontId="70" fillId="0" borderId="0" applyNumberFormat="0" applyFont="0" applyFill="0" applyBorder="0" applyProtection="0">
      <alignment vertical="center"/>
    </xf>
    <xf numFmtId="0" fontId="20" fillId="0" borderId="0" applyNumberFormat="0" applyBorder="0" applyAlignment="0">
      <alignment horizontal="centerContinuous" vertical="center"/>
    </xf>
    <xf numFmtId="4" fontId="63" fillId="0" borderId="0">
      <protection locked="0"/>
    </xf>
    <xf numFmtId="244" fontId="11" fillId="0" borderId="0">
      <protection locked="0"/>
    </xf>
    <xf numFmtId="245" fontId="38" fillId="0" borderId="0" applyFill="0" applyBorder="0">
      <alignment horizontal="centerContinuous"/>
    </xf>
    <xf numFmtId="246" fontId="76" fillId="0" borderId="0" applyFill="0" applyBorder="0">
      <alignment horizontal="centerContinuous"/>
    </xf>
    <xf numFmtId="247" fontId="76" fillId="0" borderId="0" applyFill="0" applyBorder="0">
      <alignment horizontal="centerContinuous"/>
    </xf>
    <xf numFmtId="0" fontId="14" fillId="0" borderId="0"/>
    <xf numFmtId="1" fontId="79" fillId="5" borderId="0" applyNumberFormat="0" applyFont="0" applyFill="0" applyBorder="0" applyAlignment="0">
      <alignment vertical="center"/>
    </xf>
    <xf numFmtId="193" fontId="8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183" fontId="14" fillId="0" borderId="0" applyNumberFormat="0" applyFont="0" applyFill="0" applyBorder="0" applyProtection="0">
      <alignment vertical="center"/>
    </xf>
    <xf numFmtId="248" fontId="15" fillId="0" borderId="1"/>
    <xf numFmtId="249" fontId="14" fillId="5" borderId="0" applyFill="0" applyBorder="0" applyProtection="0">
      <alignment horizontal="right"/>
    </xf>
    <xf numFmtId="225" fontId="81" fillId="0" borderId="0" applyFont="0" applyFill="0" applyBorder="0" applyAlignment="0" applyProtection="0"/>
    <xf numFmtId="3" fontId="25" fillId="0" borderId="0" applyFill="0" applyBorder="0" applyProtection="0"/>
    <xf numFmtId="250" fontId="11" fillId="0" borderId="0" applyFont="0" applyFill="0" applyBorder="0" applyAlignment="0" applyProtection="0"/>
    <xf numFmtId="251" fontId="11" fillId="0" borderId="0" applyFont="0" applyFill="0" applyBorder="0" applyAlignment="0" applyProtection="0"/>
    <xf numFmtId="252" fontId="81" fillId="0" borderId="1">
      <alignment vertical="center"/>
    </xf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255" fontId="11" fillId="0" borderId="0">
      <protection locked="0"/>
    </xf>
    <xf numFmtId="0" fontId="12" fillId="0" borderId="0"/>
    <xf numFmtId="0" fontId="73" fillId="0" borderId="23">
      <alignment horizontal="center" vertical="center"/>
    </xf>
    <xf numFmtId="0" fontId="73" fillId="0" borderId="23">
      <alignment horizontal="left" vertical="center"/>
    </xf>
    <xf numFmtId="0" fontId="73" fillId="0" borderId="23">
      <alignment vertical="center" textRotation="255"/>
    </xf>
    <xf numFmtId="0" fontId="12" fillId="0" borderId="0"/>
    <xf numFmtId="0" fontId="14" fillId="0" borderId="0"/>
    <xf numFmtId="0" fontId="103" fillId="0" borderId="0">
      <alignment vertical="center"/>
    </xf>
    <xf numFmtId="0" fontId="82" fillId="0" borderId="0"/>
    <xf numFmtId="0" fontId="104" fillId="0" borderId="0">
      <alignment vertical="center"/>
    </xf>
    <xf numFmtId="0" fontId="4" fillId="0" borderId="0"/>
    <xf numFmtId="0" fontId="6" fillId="0" borderId="0"/>
    <xf numFmtId="0" fontId="82" fillId="0" borderId="0"/>
    <xf numFmtId="0" fontId="12" fillId="0" borderId="0"/>
    <xf numFmtId="0" fontId="8" fillId="0" borderId="0"/>
    <xf numFmtId="0" fontId="12" fillId="0" borderId="0"/>
    <xf numFmtId="0" fontId="10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23">
      <alignment vertical="center" wrapText="1"/>
    </xf>
    <xf numFmtId="0" fontId="12" fillId="0" borderId="1" applyNumberFormat="0" applyFill="0" applyProtection="0">
      <alignment vertical="center"/>
    </xf>
    <xf numFmtId="0" fontId="63" fillId="0" borderId="25">
      <protection locked="0"/>
    </xf>
    <xf numFmtId="256" fontId="11" fillId="0" borderId="0">
      <protection locked="0"/>
    </xf>
    <xf numFmtId="257" fontId="11" fillId="0" borderId="0">
      <protection locked="0"/>
    </xf>
    <xf numFmtId="183" fontId="14" fillId="0" borderId="26"/>
    <xf numFmtId="0" fontId="1" fillId="0" borderId="0"/>
  </cellStyleXfs>
  <cellXfs count="450">
    <xf numFmtId="0" fontId="0" fillId="0" borderId="0" xfId="0">
      <alignment vertical="center"/>
    </xf>
    <xf numFmtId="0" fontId="91" fillId="0" borderId="30" xfId="2327" applyFont="1" applyBorder="1" applyAlignment="1">
      <alignment horizontal="center" vertical="center"/>
    </xf>
    <xf numFmtId="0" fontId="104" fillId="0" borderId="0" xfId="2327" applyAlignment="1"/>
    <xf numFmtId="0" fontId="82" fillId="5" borderId="0" xfId="2326" applyFill="1" applyAlignment="1">
      <alignment horizontal="center"/>
    </xf>
    <xf numFmtId="0" fontId="82" fillId="5" borderId="0" xfId="2326" applyFill="1"/>
    <xf numFmtId="0" fontId="82" fillId="5" borderId="2" xfId="2326" applyFill="1" applyBorder="1"/>
    <xf numFmtId="0" fontId="82" fillId="5" borderId="31" xfId="2326" applyFill="1" applyBorder="1"/>
    <xf numFmtId="0" fontId="82" fillId="5" borderId="32" xfId="2326" applyFill="1" applyBorder="1"/>
    <xf numFmtId="0" fontId="82" fillId="5" borderId="33" xfId="2326" applyFill="1" applyBorder="1"/>
    <xf numFmtId="0" fontId="82" fillId="5" borderId="21" xfId="2326" applyFill="1" applyBorder="1"/>
    <xf numFmtId="0" fontId="82" fillId="5" borderId="34" xfId="2326" applyFill="1" applyBorder="1" applyAlignment="1">
      <alignment horizontal="center" vertical="center"/>
    </xf>
    <xf numFmtId="0" fontId="82" fillId="5" borderId="35" xfId="2326" applyFill="1" applyBorder="1"/>
    <xf numFmtId="0" fontId="82" fillId="5" borderId="36" xfId="2326" applyFill="1" applyBorder="1"/>
    <xf numFmtId="0" fontId="82" fillId="5" borderId="34" xfId="2326" applyFill="1" applyBorder="1" applyAlignment="1">
      <alignment horizontal="left" vertical="center"/>
    </xf>
    <xf numFmtId="261" fontId="82" fillId="5" borderId="34" xfId="2326" applyNumberFormat="1" applyFill="1" applyBorder="1"/>
    <xf numFmtId="0" fontId="82" fillId="5" borderId="34" xfId="2326" applyFill="1" applyBorder="1" applyAlignment="1">
      <alignment horizontal="center"/>
    </xf>
    <xf numFmtId="3" fontId="82" fillId="5" borderId="34" xfId="2326" applyNumberFormat="1" applyFill="1" applyBorder="1" applyAlignment="1">
      <alignment horizontal="right"/>
    </xf>
    <xf numFmtId="0" fontId="82" fillId="5" borderId="34" xfId="2326" applyFill="1" applyBorder="1"/>
    <xf numFmtId="0" fontId="82" fillId="5" borderId="37" xfId="2326" applyFill="1" applyBorder="1"/>
    <xf numFmtId="0" fontId="82" fillId="5" borderId="37" xfId="2326" applyFill="1" applyBorder="1" applyAlignment="1">
      <alignment horizontal="center" vertical="center"/>
    </xf>
    <xf numFmtId="0" fontId="82" fillId="5" borderId="38" xfId="2326" applyFill="1" applyBorder="1" applyAlignment="1">
      <alignment horizontal="center" vertical="center"/>
    </xf>
    <xf numFmtId="0" fontId="82" fillId="5" borderId="35" xfId="2326" applyFill="1" applyBorder="1" applyAlignment="1">
      <alignment horizontal="center" vertical="center"/>
    </xf>
    <xf numFmtId="0" fontId="82" fillId="5" borderId="0" xfId="2326" applyFill="1" applyAlignment="1">
      <alignment horizontal="center" vertical="center"/>
    </xf>
    <xf numFmtId="0" fontId="82" fillId="5" borderId="39" xfId="2326" applyFill="1" applyBorder="1" applyAlignment="1">
      <alignment horizontal="center" vertical="center"/>
    </xf>
    <xf numFmtId="3" fontId="82" fillId="5" borderId="34" xfId="2326" applyNumberFormat="1" applyFill="1" applyBorder="1"/>
    <xf numFmtId="0" fontId="82" fillId="5" borderId="40" xfId="2326" applyFill="1" applyBorder="1" applyAlignment="1">
      <alignment horizontal="center" vertical="center"/>
    </xf>
    <xf numFmtId="0" fontId="82" fillId="5" borderId="24" xfId="2326" applyFill="1" applyBorder="1" applyAlignment="1">
      <alignment horizontal="center" vertical="center"/>
    </xf>
    <xf numFmtId="0" fontId="82" fillId="5" borderId="6" xfId="2326" applyFill="1" applyBorder="1" applyAlignment="1">
      <alignment horizontal="center" vertical="center"/>
    </xf>
    <xf numFmtId="0" fontId="82" fillId="5" borderId="41" xfId="2326" applyFill="1" applyBorder="1"/>
    <xf numFmtId="0" fontId="82" fillId="5" borderId="42" xfId="2326" applyFill="1" applyBorder="1"/>
    <xf numFmtId="0" fontId="82" fillId="5" borderId="13" xfId="2326" applyFill="1" applyBorder="1"/>
    <xf numFmtId="0" fontId="82" fillId="5" borderId="14" xfId="2326" applyFill="1" applyBorder="1"/>
    <xf numFmtId="0" fontId="94" fillId="5" borderId="0" xfId="0" applyFont="1" applyFill="1" applyAlignment="1"/>
    <xf numFmtId="0" fontId="104" fillId="5" borderId="0" xfId="2327" applyFill="1" applyAlignment="1"/>
    <xf numFmtId="41" fontId="95" fillId="5" borderId="23" xfId="2236" applyFont="1" applyFill="1" applyBorder="1" applyAlignment="1">
      <alignment horizontal="right" vertical="center"/>
    </xf>
    <xf numFmtId="0" fontId="96" fillId="5" borderId="0" xfId="0" applyFont="1" applyFill="1" applyAlignment="1"/>
    <xf numFmtId="0" fontId="88" fillId="0" borderId="30" xfId="2327" applyFont="1" applyBorder="1" applyAlignment="1">
      <alignment horizontal="center" vertical="center"/>
    </xf>
    <xf numFmtId="3" fontId="88" fillId="0" borderId="30" xfId="2327" applyNumberFormat="1" applyFont="1" applyBorder="1" applyAlignment="1">
      <alignment horizontal="center" vertical="center"/>
    </xf>
    <xf numFmtId="258" fontId="88" fillId="0" borderId="30" xfId="2236" applyNumberFormat="1" applyFont="1" applyBorder="1" applyAlignment="1">
      <alignment horizontal="center" vertical="center"/>
    </xf>
    <xf numFmtId="0" fontId="104" fillId="0" borderId="30" xfId="2327" applyBorder="1" applyAlignment="1"/>
    <xf numFmtId="0" fontId="88" fillId="0" borderId="30" xfId="2327" quotePrefix="1" applyFont="1" applyBorder="1" applyAlignment="1">
      <alignment horizontal="center" vertical="center"/>
    </xf>
    <xf numFmtId="0" fontId="90" fillId="0" borderId="30" xfId="2327" applyFont="1" applyBorder="1">
      <alignment vertical="center"/>
    </xf>
    <xf numFmtId="258" fontId="91" fillId="0" borderId="30" xfId="2327" applyNumberFormat="1" applyFont="1" applyBorder="1" applyAlignment="1">
      <alignment horizontal="center" vertical="center"/>
    </xf>
    <xf numFmtId="258" fontId="90" fillId="0" borderId="30" xfId="2327" applyNumberFormat="1" applyFont="1" applyBorder="1" applyAlignment="1">
      <alignment horizontal="center" vertical="center"/>
    </xf>
    <xf numFmtId="0" fontId="91" fillId="0" borderId="30" xfId="2327" applyFont="1" applyBorder="1">
      <alignment vertical="center"/>
    </xf>
    <xf numFmtId="258" fontId="92" fillId="0" borderId="30" xfId="2327" applyNumberFormat="1" applyFont="1" applyBorder="1" applyAlignment="1">
      <alignment horizontal="center" vertical="center"/>
    </xf>
    <xf numFmtId="0" fontId="104" fillId="0" borderId="44" xfId="2327" applyBorder="1" applyAlignment="1"/>
    <xf numFmtId="3" fontId="90" fillId="0" borderId="1" xfId="2327" applyNumberFormat="1" applyFont="1" applyBorder="1" applyAlignment="1">
      <alignment horizontal="center" vertical="center"/>
    </xf>
    <xf numFmtId="41" fontId="88" fillId="0" borderId="45" xfId="2236" applyFont="1" applyBorder="1" applyAlignment="1">
      <alignment horizontal="center" vertical="center"/>
    </xf>
    <xf numFmtId="41" fontId="88" fillId="0" borderId="30" xfId="2236" applyFont="1" applyBorder="1" applyAlignment="1">
      <alignment horizontal="center" vertical="center"/>
    </xf>
    <xf numFmtId="0" fontId="90" fillId="5" borderId="46" xfId="2327" applyFont="1" applyFill="1" applyBorder="1" applyAlignment="1">
      <alignment horizontal="center" vertical="center"/>
    </xf>
    <xf numFmtId="3" fontId="90" fillId="5" borderId="46" xfId="2327" applyNumberFormat="1" applyFont="1" applyFill="1" applyBorder="1" applyAlignment="1">
      <alignment horizontal="center" vertical="center"/>
    </xf>
    <xf numFmtId="0" fontId="97" fillId="0" borderId="30" xfId="2327" applyFont="1" applyBorder="1" applyAlignment="1">
      <alignment horizontal="center" vertical="center"/>
    </xf>
    <xf numFmtId="0" fontId="99" fillId="0" borderId="30" xfId="2327" applyFont="1" applyBorder="1" applyAlignment="1">
      <alignment horizontal="center" vertical="center"/>
    </xf>
    <xf numFmtId="0" fontId="0" fillId="7" borderId="0" xfId="0" applyFill="1">
      <alignment vertical="center"/>
    </xf>
    <xf numFmtId="0" fontId="105" fillId="5" borderId="0" xfId="0" applyFont="1" applyFill="1" applyAlignment="1"/>
    <xf numFmtId="0" fontId="107" fillId="5" borderId="0" xfId="0" applyFont="1" applyFill="1" applyAlignment="1"/>
    <xf numFmtId="0" fontId="109" fillId="0" borderId="0" xfId="0" applyFont="1" applyAlignment="1"/>
    <xf numFmtId="3" fontId="110" fillId="0" borderId="49" xfId="0" applyNumberFormat="1" applyFont="1" applyBorder="1" applyAlignment="1">
      <alignment horizontal="center" vertical="center"/>
    </xf>
    <xf numFmtId="3" fontId="110" fillId="0" borderId="6" xfId="0" applyNumberFormat="1" applyFont="1" applyBorder="1" applyAlignment="1">
      <alignment horizontal="left" vertical="center"/>
    </xf>
    <xf numFmtId="3" fontId="110" fillId="0" borderId="6" xfId="0" applyNumberFormat="1" applyFont="1" applyBorder="1" applyAlignment="1">
      <alignment horizontal="center" vertical="center"/>
    </xf>
    <xf numFmtId="3" fontId="110" fillId="0" borderId="48" xfId="0" applyNumberFormat="1" applyFont="1" applyBorder="1" applyAlignment="1">
      <alignment horizontal="left" vertical="center"/>
    </xf>
    <xf numFmtId="3" fontId="109" fillId="0" borderId="0" xfId="0" applyNumberFormat="1" applyFont="1" applyAlignment="1"/>
    <xf numFmtId="0" fontId="109" fillId="0" borderId="0" xfId="0" applyFont="1">
      <alignment vertical="center"/>
    </xf>
    <xf numFmtId="3" fontId="111" fillId="0" borderId="27" xfId="0" applyNumberFormat="1" applyFont="1" applyBorder="1" applyAlignment="1">
      <alignment horizontal="center" vertical="center"/>
    </xf>
    <xf numFmtId="3" fontId="111" fillId="0" borderId="28" xfId="0" applyNumberFormat="1" applyFont="1" applyBorder="1" applyAlignment="1">
      <alignment horizontal="center" vertical="center"/>
    </xf>
    <xf numFmtId="3" fontId="111" fillId="0" borderId="47" xfId="0" applyNumberFormat="1" applyFont="1" applyBorder="1" applyAlignment="1">
      <alignment horizontal="center" vertical="center"/>
    </xf>
    <xf numFmtId="3" fontId="110" fillId="0" borderId="6" xfId="0" applyNumberFormat="1" applyFont="1" applyBorder="1" applyAlignment="1">
      <alignment horizontal="right" vertical="center"/>
    </xf>
    <xf numFmtId="0" fontId="109" fillId="7" borderId="0" xfId="0" applyFont="1" applyFill="1" applyAlignment="1"/>
    <xf numFmtId="0" fontId="112" fillId="7" borderId="0" xfId="0" applyFont="1" applyFill="1" applyAlignment="1"/>
    <xf numFmtId="3" fontId="111" fillId="7" borderId="30" xfId="0" applyNumberFormat="1" applyFont="1" applyFill="1" applyBorder="1" applyAlignment="1">
      <alignment horizontal="center" vertical="center"/>
    </xf>
    <xf numFmtId="3" fontId="111" fillId="7" borderId="30" xfId="0" applyNumberFormat="1" applyFont="1" applyFill="1" applyBorder="1" applyAlignment="1">
      <alignment horizontal="left" vertical="center"/>
    </xf>
    <xf numFmtId="3" fontId="111" fillId="7" borderId="30" xfId="0" applyNumberFormat="1" applyFont="1" applyFill="1" applyBorder="1">
      <alignment vertical="center"/>
    </xf>
    <xf numFmtId="41" fontId="111" fillId="7" borderId="30" xfId="2236" applyFont="1" applyFill="1" applyBorder="1" applyAlignment="1">
      <alignment vertical="center"/>
    </xf>
    <xf numFmtId="41" fontId="111" fillId="7" borderId="30" xfId="2236" applyFont="1" applyFill="1" applyBorder="1" applyAlignment="1">
      <alignment horizontal="right" vertical="center"/>
    </xf>
    <xf numFmtId="3" fontId="110" fillId="7" borderId="30" xfId="0" applyNumberFormat="1" applyFont="1" applyFill="1" applyBorder="1">
      <alignment vertical="center"/>
    </xf>
    <xf numFmtId="41" fontId="110" fillId="7" borderId="30" xfId="2236" applyFont="1" applyFill="1" applyBorder="1" applyAlignment="1">
      <alignment vertical="center"/>
    </xf>
    <xf numFmtId="41" fontId="110" fillId="7" borderId="30" xfId="2236" applyFont="1" applyFill="1" applyBorder="1" applyAlignment="1">
      <alignment horizontal="right" vertical="center"/>
    </xf>
    <xf numFmtId="3" fontId="110" fillId="7" borderId="30" xfId="0" applyNumberFormat="1" applyFont="1" applyFill="1" applyBorder="1" applyAlignment="1">
      <alignment horizontal="left" vertical="center"/>
    </xf>
    <xf numFmtId="4" fontId="110" fillId="7" borderId="30" xfId="0" applyNumberFormat="1" applyFont="1" applyFill="1" applyBorder="1">
      <alignment vertical="center"/>
    </xf>
    <xf numFmtId="3" fontId="110" fillId="7" borderId="30" xfId="0" applyNumberFormat="1" applyFont="1" applyFill="1" applyBorder="1" applyAlignment="1">
      <alignment horizontal="center" vertical="center"/>
    </xf>
    <xf numFmtId="262" fontId="110" fillId="7" borderId="30" xfId="0" applyNumberFormat="1" applyFont="1" applyFill="1" applyBorder="1">
      <alignment vertical="center"/>
    </xf>
    <xf numFmtId="261" fontId="111" fillId="7" borderId="30" xfId="0" applyNumberFormat="1" applyFont="1" applyFill="1" applyBorder="1">
      <alignment vertical="center"/>
    </xf>
    <xf numFmtId="187" fontId="110" fillId="7" borderId="30" xfId="0" applyNumberFormat="1" applyFont="1" applyFill="1" applyBorder="1">
      <alignment vertical="center"/>
    </xf>
    <xf numFmtId="3" fontId="111" fillId="7" borderId="50" xfId="0" applyNumberFormat="1" applyFont="1" applyFill="1" applyBorder="1" applyAlignment="1">
      <alignment horizontal="center" vertical="center"/>
    </xf>
    <xf numFmtId="41" fontId="111" fillId="7" borderId="30" xfId="2236" applyFont="1" applyFill="1" applyBorder="1" applyAlignment="1">
      <alignment horizontal="left" vertical="center"/>
    </xf>
    <xf numFmtId="3" fontId="111" fillId="7" borderId="44" xfId="0" applyNumberFormat="1" applyFont="1" applyFill="1" applyBorder="1" applyAlignment="1">
      <alignment horizontal="center" vertical="center"/>
    </xf>
    <xf numFmtId="249" fontId="110" fillId="7" borderId="30" xfId="0" applyNumberFormat="1" applyFont="1" applyFill="1" applyBorder="1" applyAlignment="1">
      <alignment horizontal="center" vertical="center"/>
    </xf>
    <xf numFmtId="41" fontId="110" fillId="7" borderId="30" xfId="2236" applyFont="1" applyFill="1" applyBorder="1" applyAlignment="1">
      <alignment horizontal="center" vertical="center"/>
    </xf>
    <xf numFmtId="41" fontId="111" fillId="7" borderId="30" xfId="2236" applyFont="1" applyFill="1" applyBorder="1" applyAlignment="1">
      <alignment horizontal="center" vertical="center"/>
    </xf>
    <xf numFmtId="41" fontId="110" fillId="7" borderId="30" xfId="2236" applyFont="1" applyFill="1" applyBorder="1" applyAlignment="1">
      <alignment horizontal="left" vertical="center"/>
    </xf>
    <xf numFmtId="3" fontId="113" fillId="7" borderId="30" xfId="0" applyNumberFormat="1" applyFont="1" applyFill="1" applyBorder="1" applyAlignment="1">
      <alignment horizontal="center" vertical="center"/>
    </xf>
    <xf numFmtId="0" fontId="114" fillId="7" borderId="0" xfId="0" applyFont="1" applyFill="1" applyAlignment="1"/>
    <xf numFmtId="9" fontId="113" fillId="7" borderId="30" xfId="0" quotePrefix="1" applyNumberFormat="1" applyFont="1" applyFill="1" applyBorder="1" applyAlignment="1">
      <alignment horizontal="center" vertical="center"/>
    </xf>
    <xf numFmtId="262" fontId="113" fillId="7" borderId="30" xfId="0" applyNumberFormat="1" applyFont="1" applyFill="1" applyBorder="1" applyAlignment="1">
      <alignment horizontal="center" vertical="center"/>
    </xf>
    <xf numFmtId="41" fontId="113" fillId="7" borderId="30" xfId="2236" applyFont="1" applyFill="1" applyBorder="1" applyAlignment="1">
      <alignment vertical="center"/>
    </xf>
    <xf numFmtId="41" fontId="113" fillId="7" borderId="30" xfId="2236" applyFont="1" applyFill="1" applyBorder="1" applyAlignment="1">
      <alignment horizontal="center" vertical="center"/>
    </xf>
    <xf numFmtId="3" fontId="110" fillId="0" borderId="48" xfId="0" applyNumberFormat="1" applyFont="1" applyBorder="1" applyAlignment="1">
      <alignment horizontal="center" vertical="center"/>
    </xf>
    <xf numFmtId="41" fontId="110" fillId="0" borderId="6" xfId="2236" applyFont="1" applyFill="1" applyBorder="1" applyAlignment="1">
      <alignment horizontal="center" vertical="center"/>
    </xf>
    <xf numFmtId="3" fontId="110" fillId="0" borderId="53" xfId="0" applyNumberFormat="1" applyFont="1" applyBorder="1" applyAlignment="1">
      <alignment horizontal="center" vertical="center"/>
    </xf>
    <xf numFmtId="3" fontId="110" fillId="0" borderId="52" xfId="0" applyNumberFormat="1" applyFont="1" applyBorder="1" applyAlignment="1">
      <alignment horizontal="left" vertical="center"/>
    </xf>
    <xf numFmtId="3" fontId="110" fillId="0" borderId="52" xfId="0" applyNumberFormat="1" applyFont="1" applyBorder="1" applyAlignment="1">
      <alignment horizontal="center" vertical="center"/>
    </xf>
    <xf numFmtId="3" fontId="110" fillId="0" borderId="52" xfId="0" applyNumberFormat="1" applyFont="1" applyBorder="1" applyAlignment="1">
      <alignment horizontal="right" vertical="center"/>
    </xf>
    <xf numFmtId="3" fontId="110" fillId="0" borderId="14" xfId="0" applyNumberFormat="1" applyFont="1" applyBorder="1" applyAlignment="1">
      <alignment horizontal="left" vertical="center"/>
    </xf>
    <xf numFmtId="3" fontId="110" fillId="7" borderId="30" xfId="0" applyNumberFormat="1" applyFont="1" applyFill="1" applyBorder="1" applyAlignment="1">
      <alignment horizontal="left" vertical="center" shrinkToFit="1"/>
    </xf>
    <xf numFmtId="41" fontId="113" fillId="7" borderId="50" xfId="2236" applyFont="1" applyFill="1" applyBorder="1" applyAlignment="1">
      <alignment horizontal="center" vertical="center"/>
    </xf>
    <xf numFmtId="0" fontId="82" fillId="7" borderId="0" xfId="2326" applyFill="1"/>
    <xf numFmtId="3" fontId="85" fillId="7" borderId="27" xfId="2326" applyNumberFormat="1" applyFont="1" applyFill="1" applyBorder="1" applyAlignment="1">
      <alignment horizontal="center" vertical="center"/>
    </xf>
    <xf numFmtId="3" fontId="85" fillId="7" borderId="28" xfId="2326" applyNumberFormat="1" applyFont="1" applyFill="1" applyBorder="1" applyAlignment="1">
      <alignment horizontal="center" vertical="center"/>
    </xf>
    <xf numFmtId="3" fontId="85" fillId="7" borderId="47" xfId="2326" applyNumberFormat="1" applyFont="1" applyFill="1" applyBorder="1" applyAlignment="1">
      <alignment horizontal="center" vertical="center"/>
    </xf>
    <xf numFmtId="3" fontId="84" fillId="7" borderId="49" xfId="2326" applyNumberFormat="1" applyFont="1" applyFill="1" applyBorder="1" applyAlignment="1">
      <alignment horizontal="center" vertical="center"/>
    </xf>
    <xf numFmtId="3" fontId="84" fillId="7" borderId="6" xfId="2326" applyNumberFormat="1" applyFont="1" applyFill="1" applyBorder="1" applyAlignment="1">
      <alignment horizontal="left" vertical="center"/>
    </xf>
    <xf numFmtId="3" fontId="84" fillId="7" borderId="6" xfId="2326" applyNumberFormat="1" applyFont="1" applyFill="1" applyBorder="1" applyAlignment="1">
      <alignment horizontal="center" vertical="center"/>
    </xf>
    <xf numFmtId="3" fontId="84" fillId="7" borderId="48" xfId="2326" applyNumberFormat="1" applyFont="1" applyFill="1" applyBorder="1" applyAlignment="1">
      <alignment horizontal="center" vertical="center"/>
    </xf>
    <xf numFmtId="3" fontId="82" fillId="7" borderId="0" xfId="2326" applyNumberFormat="1" applyFill="1"/>
    <xf numFmtId="3" fontId="84" fillId="7" borderId="53" xfId="2326" applyNumberFormat="1" applyFont="1" applyFill="1" applyBorder="1" applyAlignment="1">
      <alignment horizontal="center" vertical="center"/>
    </xf>
    <xf numFmtId="3" fontId="84" fillId="7" borderId="52" xfId="2326" applyNumberFormat="1" applyFont="1" applyFill="1" applyBorder="1" applyAlignment="1">
      <alignment horizontal="left" vertical="center"/>
    </xf>
    <xf numFmtId="3" fontId="84" fillId="7" borderId="52" xfId="2326" applyNumberFormat="1" applyFont="1" applyFill="1" applyBorder="1" applyAlignment="1">
      <alignment horizontal="center" vertical="center"/>
    </xf>
    <xf numFmtId="3" fontId="84" fillId="7" borderId="14" xfId="2326" applyNumberFormat="1" applyFont="1" applyFill="1" applyBorder="1" applyAlignment="1">
      <alignment horizontal="center" vertical="center"/>
    </xf>
    <xf numFmtId="0" fontId="82" fillId="7" borderId="0" xfId="2326" applyFill="1" applyAlignment="1">
      <alignment vertical="center"/>
    </xf>
    <xf numFmtId="0" fontId="82" fillId="7" borderId="0" xfId="2326" applyFill="1" applyAlignment="1">
      <alignment horizontal="center"/>
    </xf>
    <xf numFmtId="0" fontId="115" fillId="7" borderId="0" xfId="2326" applyFont="1" applyFill="1"/>
    <xf numFmtId="260" fontId="116" fillId="7" borderId="46" xfId="2326" applyNumberFormat="1" applyFont="1" applyFill="1" applyBorder="1" applyAlignment="1">
      <alignment horizontal="center" vertical="center"/>
    </xf>
    <xf numFmtId="260" fontId="116" fillId="7" borderId="26" xfId="2326" applyNumberFormat="1" applyFont="1" applyFill="1" applyBorder="1" applyAlignment="1">
      <alignment horizontal="center" vertical="center"/>
    </xf>
    <xf numFmtId="260" fontId="117" fillId="7" borderId="33" xfId="2326" applyNumberFormat="1" applyFont="1" applyFill="1" applyBorder="1" applyAlignment="1">
      <alignment vertical="center"/>
    </xf>
    <xf numFmtId="260" fontId="116" fillId="7" borderId="33" xfId="2326" applyNumberFormat="1" applyFont="1" applyFill="1" applyBorder="1" applyAlignment="1">
      <alignment vertical="center"/>
    </xf>
    <xf numFmtId="260" fontId="116" fillId="7" borderId="39" xfId="2326" applyNumberFormat="1" applyFont="1" applyFill="1" applyBorder="1" applyAlignment="1">
      <alignment vertical="center"/>
    </xf>
    <xf numFmtId="0" fontId="115" fillId="7" borderId="0" xfId="2326" applyFont="1" applyFill="1" applyAlignment="1">
      <alignment horizontal="right" vertical="center"/>
    </xf>
    <xf numFmtId="0" fontId="118" fillId="7" borderId="0" xfId="2326" applyFont="1" applyFill="1"/>
    <xf numFmtId="0" fontId="118" fillId="7" borderId="0" xfId="2326" applyFont="1" applyFill="1" applyAlignment="1">
      <alignment horizontal="center"/>
    </xf>
    <xf numFmtId="260" fontId="115" fillId="7" borderId="39" xfId="2326" applyNumberFormat="1" applyFont="1" applyFill="1" applyBorder="1" applyAlignment="1">
      <alignment horizontal="center" vertical="center"/>
    </xf>
    <xf numFmtId="0" fontId="119" fillId="7" borderId="0" xfId="2326" applyFont="1" applyFill="1"/>
    <xf numFmtId="0" fontId="119" fillId="7" borderId="0" xfId="2326" applyFont="1" applyFill="1" applyAlignment="1">
      <alignment horizontal="center"/>
    </xf>
    <xf numFmtId="260" fontId="115" fillId="7" borderId="33" xfId="2326" applyNumberFormat="1" applyFont="1" applyFill="1" applyBorder="1" applyAlignment="1">
      <alignment horizontal="right" vertical="center"/>
    </xf>
    <xf numFmtId="260" fontId="115" fillId="7" borderId="0" xfId="2326" applyNumberFormat="1" applyFont="1" applyFill="1" applyAlignment="1">
      <alignment horizontal="center" vertical="center" shrinkToFit="1"/>
    </xf>
    <xf numFmtId="260" fontId="115" fillId="7" borderId="33" xfId="2326" applyNumberFormat="1" applyFont="1" applyFill="1" applyBorder="1" applyAlignment="1">
      <alignment horizontal="center" vertical="center"/>
    </xf>
    <xf numFmtId="260" fontId="115" fillId="7" borderId="0" xfId="2326" quotePrefix="1" applyNumberFormat="1" applyFont="1" applyFill="1" applyAlignment="1">
      <alignment horizontal="center" vertical="center"/>
    </xf>
    <xf numFmtId="0" fontId="115" fillId="7" borderId="0" xfId="2326" applyFont="1" applyFill="1" applyAlignment="1">
      <alignment horizontal="center" vertical="center"/>
    </xf>
    <xf numFmtId="0" fontId="115" fillId="7" borderId="0" xfId="2326" applyFont="1" applyFill="1" applyAlignment="1">
      <alignment horizontal="center"/>
    </xf>
    <xf numFmtId="260" fontId="120" fillId="7" borderId="0" xfId="2326" applyNumberFormat="1" applyFont="1" applyFill="1" applyAlignment="1">
      <alignment horizontal="center" vertical="center"/>
    </xf>
    <xf numFmtId="4" fontId="120" fillId="7" borderId="0" xfId="2326" applyNumberFormat="1" applyFont="1" applyFill="1" applyAlignment="1">
      <alignment horizontal="center" vertical="center" shrinkToFit="1"/>
    </xf>
    <xf numFmtId="2" fontId="115" fillId="7" borderId="0" xfId="2326" applyNumberFormat="1" applyFont="1" applyFill="1" applyAlignment="1">
      <alignment vertical="center" shrinkToFit="1"/>
    </xf>
    <xf numFmtId="270" fontId="115" fillId="7" borderId="0" xfId="2326" applyNumberFormat="1" applyFont="1" applyFill="1" applyAlignment="1">
      <alignment vertical="center"/>
    </xf>
    <xf numFmtId="260" fontId="115" fillId="7" borderId="0" xfId="2326" applyNumberFormat="1" applyFont="1" applyFill="1" applyAlignment="1">
      <alignment vertical="center"/>
    </xf>
    <xf numFmtId="260" fontId="115" fillId="7" borderId="0" xfId="2326" applyNumberFormat="1" applyFont="1" applyFill="1" applyAlignment="1">
      <alignment horizontal="left" vertical="center"/>
    </xf>
    <xf numFmtId="260" fontId="115" fillId="5" borderId="33" xfId="2326" applyNumberFormat="1" applyFont="1" applyFill="1" applyBorder="1" applyAlignment="1">
      <alignment horizontal="center" vertical="center"/>
    </xf>
    <xf numFmtId="260" fontId="115" fillId="5" borderId="39" xfId="2326" applyNumberFormat="1" applyFont="1" applyFill="1" applyBorder="1" applyAlignment="1">
      <alignment horizontal="center" vertical="center"/>
    </xf>
    <xf numFmtId="260" fontId="115" fillId="5" borderId="54" xfId="2326" applyNumberFormat="1" applyFont="1" applyFill="1" applyBorder="1" applyAlignment="1">
      <alignment horizontal="center" vertical="center"/>
    </xf>
    <xf numFmtId="260" fontId="115" fillId="5" borderId="36" xfId="2326" applyNumberFormat="1" applyFont="1" applyFill="1" applyBorder="1" applyAlignment="1">
      <alignment horizontal="center" vertical="center"/>
    </xf>
    <xf numFmtId="0" fontId="115" fillId="5" borderId="0" xfId="2326" applyFont="1" applyFill="1" applyAlignment="1">
      <alignment horizontal="center" vertical="center"/>
    </xf>
    <xf numFmtId="0" fontId="115" fillId="5" borderId="0" xfId="2326" applyFont="1" applyFill="1" applyAlignment="1">
      <alignment horizontal="center"/>
    </xf>
    <xf numFmtId="260" fontId="116" fillId="5" borderId="54" xfId="2326" applyNumberFormat="1" applyFont="1" applyFill="1" applyBorder="1" applyAlignment="1">
      <alignment horizontal="center" vertical="center"/>
    </xf>
    <xf numFmtId="260" fontId="116" fillId="5" borderId="36" xfId="2326" applyNumberFormat="1" applyFont="1" applyFill="1" applyBorder="1" applyAlignment="1">
      <alignment horizontal="center" vertical="center"/>
    </xf>
    <xf numFmtId="260" fontId="116" fillId="7" borderId="39" xfId="2326" applyNumberFormat="1" applyFont="1" applyFill="1" applyBorder="1" applyAlignment="1">
      <alignment horizontal="center" vertical="center"/>
    </xf>
    <xf numFmtId="260" fontId="115" fillId="5" borderId="51" xfId="2326" applyNumberFormat="1" applyFont="1" applyFill="1" applyBorder="1" applyAlignment="1">
      <alignment horizontal="center" vertical="center"/>
    </xf>
    <xf numFmtId="260" fontId="115" fillId="5" borderId="55" xfId="2326" applyNumberFormat="1" applyFont="1" applyFill="1" applyBorder="1" applyAlignment="1">
      <alignment horizontal="center" vertical="center"/>
    </xf>
    <xf numFmtId="260" fontId="117" fillId="5" borderId="33" xfId="2326" applyNumberFormat="1" applyFont="1" applyFill="1" applyBorder="1" applyAlignment="1">
      <alignment vertical="center"/>
    </xf>
    <xf numFmtId="260" fontId="117" fillId="5" borderId="39" xfId="2326" applyNumberFormat="1" applyFont="1" applyFill="1" applyBorder="1" applyAlignment="1">
      <alignment vertical="center"/>
    </xf>
    <xf numFmtId="41" fontId="117" fillId="5" borderId="54" xfId="2244" applyFont="1" applyFill="1" applyBorder="1" applyAlignment="1">
      <alignment horizontal="center" vertical="center"/>
    </xf>
    <xf numFmtId="263" fontId="117" fillId="5" borderId="54" xfId="2244" applyNumberFormat="1" applyFont="1" applyFill="1" applyBorder="1" applyAlignment="1">
      <alignment horizontal="center" vertical="center"/>
    </xf>
    <xf numFmtId="263" fontId="117" fillId="5" borderId="36" xfId="2244" applyNumberFormat="1" applyFont="1" applyFill="1" applyBorder="1" applyAlignment="1">
      <alignment horizontal="center" vertical="center"/>
    </xf>
    <xf numFmtId="0" fontId="117" fillId="5" borderId="0" xfId="2326" applyFont="1" applyFill="1" applyAlignment="1">
      <alignment horizontal="right" vertical="center"/>
    </xf>
    <xf numFmtId="0" fontId="117" fillId="6" borderId="0" xfId="2326" applyFont="1" applyFill="1"/>
    <xf numFmtId="0" fontId="117" fillId="6" borderId="0" xfId="2326" applyFont="1" applyFill="1" applyAlignment="1">
      <alignment horizontal="center"/>
    </xf>
    <xf numFmtId="0" fontId="117" fillId="5" borderId="0" xfId="2326" applyFont="1" applyFill="1"/>
    <xf numFmtId="260" fontId="115" fillId="5" borderId="33" xfId="2326" applyNumberFormat="1" applyFont="1" applyFill="1" applyBorder="1" applyAlignment="1">
      <alignment vertical="center"/>
    </xf>
    <xf numFmtId="260" fontId="115" fillId="5" borderId="0" xfId="2326" applyNumberFormat="1" applyFont="1" applyFill="1" applyAlignment="1">
      <alignment vertical="center"/>
    </xf>
    <xf numFmtId="0" fontId="115" fillId="5" borderId="0" xfId="2326" applyFont="1" applyFill="1" applyAlignment="1">
      <alignment horizontal="right" vertical="center"/>
    </xf>
    <xf numFmtId="0" fontId="115" fillId="5" borderId="0" xfId="2326" applyFont="1" applyFill="1"/>
    <xf numFmtId="0" fontId="115" fillId="5" borderId="0" xfId="2244" applyNumberFormat="1" applyFont="1" applyFill="1" applyBorder="1" applyAlignment="1">
      <alignment vertical="center"/>
    </xf>
    <xf numFmtId="271" fontId="115" fillId="5" borderId="0" xfId="2244" applyNumberFormat="1" applyFont="1" applyFill="1" applyBorder="1" applyAlignment="1">
      <alignment vertical="center"/>
    </xf>
    <xf numFmtId="260" fontId="115" fillId="5" borderId="41" xfId="2326" applyNumberFormat="1" applyFont="1" applyFill="1" applyBorder="1" applyAlignment="1">
      <alignment vertical="center"/>
    </xf>
    <xf numFmtId="260" fontId="115" fillId="5" borderId="13" xfId="2326" applyNumberFormat="1" applyFont="1" applyFill="1" applyBorder="1" applyAlignment="1">
      <alignment vertical="center"/>
    </xf>
    <xf numFmtId="264" fontId="115" fillId="7" borderId="0" xfId="2326" applyNumberFormat="1" applyFont="1" applyFill="1" applyAlignment="1">
      <alignment vertical="center" shrinkToFit="1"/>
    </xf>
    <xf numFmtId="265" fontId="115" fillId="7" borderId="0" xfId="2326" applyNumberFormat="1" applyFont="1" applyFill="1" applyAlignment="1">
      <alignment vertical="center" shrinkToFit="1"/>
    </xf>
    <xf numFmtId="266" fontId="115" fillId="7" borderId="0" xfId="2326" applyNumberFormat="1" applyFont="1" applyFill="1" applyAlignment="1">
      <alignment vertical="center"/>
    </xf>
    <xf numFmtId="260" fontId="115" fillId="7" borderId="0" xfId="2326" quotePrefix="1" applyNumberFormat="1" applyFont="1" applyFill="1" applyAlignment="1">
      <alignment vertical="center"/>
    </xf>
    <xf numFmtId="267" fontId="115" fillId="7" borderId="0" xfId="2326" applyNumberFormat="1" applyFont="1" applyFill="1" applyAlignment="1">
      <alignment vertical="center"/>
    </xf>
    <xf numFmtId="2" fontId="115" fillId="7" borderId="39" xfId="2326" applyNumberFormat="1" applyFont="1" applyFill="1" applyBorder="1" applyAlignment="1">
      <alignment vertical="center"/>
    </xf>
    <xf numFmtId="260" fontId="117" fillId="7" borderId="2" xfId="2326" applyNumberFormat="1" applyFont="1" applyFill="1" applyBorder="1" applyAlignment="1">
      <alignment vertical="center"/>
    </xf>
    <xf numFmtId="260" fontId="115" fillId="7" borderId="33" xfId="2326" applyNumberFormat="1" applyFont="1" applyFill="1" applyBorder="1" applyAlignment="1">
      <alignment vertical="center"/>
    </xf>
    <xf numFmtId="260" fontId="120" fillId="7" borderId="0" xfId="2326" applyNumberFormat="1" applyFont="1" applyFill="1" applyAlignment="1">
      <alignment vertical="center"/>
    </xf>
    <xf numFmtId="269" fontId="120" fillId="7" borderId="0" xfId="2326" applyNumberFormat="1" applyFont="1" applyFill="1" applyAlignment="1">
      <alignment vertical="center"/>
    </xf>
    <xf numFmtId="41" fontId="115" fillId="7" borderId="0" xfId="2326" applyNumberFormat="1" applyFont="1" applyFill="1" applyAlignment="1">
      <alignment horizontal="center"/>
    </xf>
    <xf numFmtId="272" fontId="115" fillId="7" borderId="0" xfId="2326" applyNumberFormat="1" applyFont="1" applyFill="1" applyAlignment="1">
      <alignment horizontal="center"/>
    </xf>
    <xf numFmtId="41" fontId="115" fillId="7" borderId="0" xfId="2236" applyFont="1" applyFill="1" applyAlignment="1">
      <alignment horizontal="center"/>
    </xf>
    <xf numFmtId="0" fontId="115" fillId="7" borderId="0" xfId="2326" applyFont="1" applyFill="1" applyAlignment="1">
      <alignment horizontal="left"/>
    </xf>
    <xf numFmtId="273" fontId="115" fillId="7" borderId="0" xfId="2326" quotePrefix="1" applyNumberFormat="1" applyFont="1" applyFill="1" applyAlignment="1">
      <alignment vertical="center"/>
    </xf>
    <xf numFmtId="273" fontId="115" fillId="7" borderId="0" xfId="2326" applyNumberFormat="1" applyFont="1" applyFill="1" applyAlignment="1">
      <alignment vertical="center"/>
    </xf>
    <xf numFmtId="273" fontId="115" fillId="7" borderId="0" xfId="2326" applyNumberFormat="1" applyFont="1" applyFill="1" applyAlignment="1">
      <alignment vertical="center" shrinkToFit="1"/>
    </xf>
    <xf numFmtId="273" fontId="115" fillId="7" borderId="0" xfId="2326" quotePrefix="1" applyNumberFormat="1" applyFont="1" applyFill="1" applyAlignment="1">
      <alignment horizontal="center" vertical="center"/>
    </xf>
    <xf numFmtId="0" fontId="116" fillId="7" borderId="0" xfId="2326" applyFont="1" applyFill="1" applyAlignment="1">
      <alignment horizontal="right" vertical="center"/>
    </xf>
    <xf numFmtId="0" fontId="116" fillId="7" borderId="0" xfId="2326" applyFont="1" applyFill="1"/>
    <xf numFmtId="273" fontId="116" fillId="7" borderId="54" xfId="2326" applyNumberFormat="1" applyFont="1" applyFill="1" applyBorder="1" applyAlignment="1">
      <alignment horizontal="center" vertical="center"/>
    </xf>
    <xf numFmtId="273" fontId="116" fillId="7" borderId="36" xfId="2326" applyNumberFormat="1" applyFont="1" applyFill="1" applyBorder="1" applyAlignment="1">
      <alignment horizontal="center" vertical="center"/>
    </xf>
    <xf numFmtId="273" fontId="115" fillId="7" borderId="54" xfId="2326" applyNumberFormat="1" applyFont="1" applyFill="1" applyBorder="1" applyAlignment="1">
      <alignment horizontal="center" vertical="center"/>
    </xf>
    <xf numFmtId="273" fontId="115" fillId="7" borderId="36" xfId="2326" applyNumberFormat="1" applyFont="1" applyFill="1" applyBorder="1" applyAlignment="1">
      <alignment horizontal="center" vertical="center"/>
    </xf>
    <xf numFmtId="273" fontId="115" fillId="7" borderId="36" xfId="2326" applyNumberFormat="1" applyFont="1" applyFill="1" applyBorder="1" applyAlignment="1">
      <alignment horizontal="right" vertical="center"/>
    </xf>
    <xf numFmtId="273" fontId="115" fillId="7" borderId="54" xfId="2326" applyNumberFormat="1" applyFont="1" applyFill="1" applyBorder="1" applyAlignment="1">
      <alignment horizontal="right" vertical="center"/>
    </xf>
    <xf numFmtId="260" fontId="116" fillId="7" borderId="33" xfId="2326" applyNumberFormat="1" applyFont="1" applyFill="1" applyBorder="1" applyAlignment="1">
      <alignment horizontal="left" vertical="center"/>
    </xf>
    <xf numFmtId="260" fontId="115" fillId="7" borderId="33" xfId="2326" applyNumberFormat="1" applyFont="1" applyFill="1" applyBorder="1" applyAlignment="1">
      <alignment horizontal="left" vertical="center"/>
    </xf>
    <xf numFmtId="260" fontId="116" fillId="5" borderId="33" xfId="2326" applyNumberFormat="1" applyFont="1" applyFill="1" applyBorder="1" applyAlignment="1">
      <alignment vertical="center"/>
    </xf>
    <xf numFmtId="0" fontId="116" fillId="5" borderId="0" xfId="2326" applyFont="1" applyFill="1" applyAlignment="1">
      <alignment horizontal="right" vertical="center"/>
    </xf>
    <xf numFmtId="0" fontId="116" fillId="5" borderId="0" xfId="2326" applyFont="1" applyFill="1"/>
    <xf numFmtId="275" fontId="115" fillId="7" borderId="0" xfId="2326" quotePrefix="1" applyNumberFormat="1" applyFont="1" applyFill="1" applyAlignment="1">
      <alignment horizontal="center" vertical="center"/>
    </xf>
    <xf numFmtId="273" fontId="115" fillId="7" borderId="0" xfId="2326" quotePrefix="1" applyNumberFormat="1" applyFont="1" applyFill="1" applyAlignment="1">
      <alignment horizontal="left" vertical="center"/>
    </xf>
    <xf numFmtId="273" fontId="115" fillId="7" borderId="0" xfId="2326" applyNumberFormat="1" applyFont="1" applyFill="1" applyAlignment="1">
      <alignment horizontal="center" vertical="center" shrinkToFit="1"/>
    </xf>
    <xf numFmtId="276" fontId="115" fillId="7" borderId="0" xfId="2326" applyNumberFormat="1" applyFont="1" applyFill="1" applyAlignment="1">
      <alignment horizontal="center" vertical="center" shrinkToFit="1"/>
    </xf>
    <xf numFmtId="273" fontId="115" fillId="7" borderId="0" xfId="2326" applyNumberFormat="1" applyFont="1" applyFill="1" applyAlignment="1">
      <alignment horizontal="center" vertical="center"/>
    </xf>
    <xf numFmtId="273" fontId="115" fillId="7" borderId="0" xfId="2326" applyNumberFormat="1" applyFont="1" applyFill="1" applyAlignment="1">
      <alignment horizontal="right" vertical="center"/>
    </xf>
    <xf numFmtId="274" fontId="115" fillId="7" borderId="0" xfId="2326" applyNumberFormat="1" applyFont="1" applyFill="1" applyAlignment="1">
      <alignment horizontal="center" vertical="center"/>
    </xf>
    <xf numFmtId="273" fontId="115" fillId="7" borderId="0" xfId="2326" applyNumberFormat="1" applyFont="1" applyFill="1" applyAlignment="1">
      <alignment horizontal="right" vertical="center" shrinkToFit="1"/>
    </xf>
    <xf numFmtId="0" fontId="116" fillId="7" borderId="0" xfId="2326" applyFont="1" applyFill="1" applyAlignment="1">
      <alignment horizontal="center" vertical="center"/>
    </xf>
    <xf numFmtId="260" fontId="115" fillId="7" borderId="0" xfId="2326" applyNumberFormat="1" applyFont="1" applyFill="1" applyAlignment="1">
      <alignment horizontal="center" vertical="center"/>
    </xf>
    <xf numFmtId="0" fontId="82" fillId="7" borderId="0" xfId="2326" applyFill="1" applyAlignment="1">
      <alignment horizontal="center" vertical="center"/>
    </xf>
    <xf numFmtId="41" fontId="93" fillId="8" borderId="23" xfId="2236" applyFont="1" applyFill="1" applyBorder="1" applyAlignment="1">
      <alignment horizontal="right" vertical="center"/>
    </xf>
    <xf numFmtId="0" fontId="116" fillId="7" borderId="0" xfId="2326" applyFont="1" applyFill="1" applyAlignment="1">
      <alignment horizontal="center"/>
    </xf>
    <xf numFmtId="3" fontId="4" fillId="7" borderId="6" xfId="2326" applyNumberFormat="1" applyFont="1" applyFill="1" applyBorder="1" applyAlignment="1">
      <alignment horizontal="left" vertical="center"/>
    </xf>
    <xf numFmtId="0" fontId="94" fillId="5" borderId="33" xfId="0" applyFont="1" applyFill="1" applyBorder="1" applyAlignment="1"/>
    <xf numFmtId="3" fontId="95" fillId="5" borderId="0" xfId="0" applyNumberFormat="1" applyFont="1" applyFill="1" applyAlignment="1">
      <alignment horizontal="left" vertical="center"/>
    </xf>
    <xf numFmtId="259" fontId="95" fillId="5" borderId="0" xfId="0" applyNumberFormat="1" applyFont="1" applyFill="1">
      <alignment vertical="center"/>
    </xf>
    <xf numFmtId="3" fontId="95" fillId="5" borderId="0" xfId="0" applyNumberFormat="1" applyFont="1" applyFill="1">
      <alignment vertical="center"/>
    </xf>
    <xf numFmtId="41" fontId="95" fillId="5" borderId="0" xfId="2236" applyFont="1" applyFill="1" applyBorder="1" applyAlignment="1">
      <alignment horizontal="right" vertical="center"/>
    </xf>
    <xf numFmtId="41" fontId="95" fillId="5" borderId="0" xfId="2236" applyFont="1" applyFill="1" applyBorder="1">
      <alignment vertical="center"/>
    </xf>
    <xf numFmtId="41" fontId="95" fillId="5" borderId="21" xfId="2236" applyFont="1" applyFill="1" applyBorder="1" applyAlignment="1">
      <alignment horizontal="left" vertical="center"/>
    </xf>
    <xf numFmtId="3" fontId="102" fillId="7" borderId="0" xfId="0" applyNumberFormat="1" applyFont="1" applyFill="1" applyAlignment="1">
      <alignment horizontal="left" vertical="center"/>
    </xf>
    <xf numFmtId="3" fontId="102" fillId="7" borderId="0" xfId="0" applyNumberFormat="1" applyFont="1" applyFill="1">
      <alignment vertical="center"/>
    </xf>
    <xf numFmtId="3" fontId="102" fillId="7" borderId="0" xfId="0" applyNumberFormat="1" applyFont="1" applyFill="1" applyAlignment="1">
      <alignment horizontal="right" vertical="center"/>
    </xf>
    <xf numFmtId="259" fontId="102" fillId="7" borderId="0" xfId="0" applyNumberFormat="1" applyFont="1" applyFill="1">
      <alignment vertical="center"/>
    </xf>
    <xf numFmtId="3" fontId="102" fillId="7" borderId="21" xfId="0" applyNumberFormat="1" applyFont="1" applyFill="1" applyBorder="1" applyAlignment="1">
      <alignment horizontal="left" vertical="center"/>
    </xf>
    <xf numFmtId="3" fontId="95" fillId="5" borderId="0" xfId="0" applyNumberFormat="1" applyFont="1" applyFill="1" applyAlignment="1">
      <alignment horizontal="right" vertical="center"/>
    </xf>
    <xf numFmtId="3" fontId="95" fillId="5" borderId="21" xfId="0" applyNumberFormat="1" applyFont="1" applyFill="1" applyBorder="1" applyAlignment="1">
      <alignment horizontal="left" vertical="center"/>
    </xf>
    <xf numFmtId="0" fontId="105" fillId="5" borderId="33" xfId="0" quotePrefix="1" applyFont="1" applyFill="1" applyBorder="1" applyAlignment="1">
      <alignment horizontal="center" vertical="center"/>
    </xf>
    <xf numFmtId="3" fontId="106" fillId="5" borderId="0" xfId="0" applyNumberFormat="1" applyFont="1" applyFill="1" applyAlignment="1">
      <alignment horizontal="left" vertical="center"/>
    </xf>
    <xf numFmtId="3" fontId="106" fillId="5" borderId="0" xfId="0" applyNumberFormat="1" applyFont="1" applyFill="1">
      <alignment vertical="center"/>
    </xf>
    <xf numFmtId="3" fontId="106" fillId="5" borderId="0" xfId="0" applyNumberFormat="1" applyFont="1" applyFill="1" applyAlignment="1">
      <alignment horizontal="right" vertical="center"/>
    </xf>
    <xf numFmtId="3" fontId="106" fillId="5" borderId="21" xfId="0" applyNumberFormat="1" applyFont="1" applyFill="1" applyBorder="1">
      <alignment vertical="center"/>
    </xf>
    <xf numFmtId="0" fontId="107" fillId="5" borderId="33" xfId="0" applyFont="1" applyFill="1" applyBorder="1" applyAlignment="1"/>
    <xf numFmtId="3" fontId="108" fillId="5" borderId="0" xfId="0" applyNumberFormat="1" applyFont="1" applyFill="1" applyAlignment="1">
      <alignment horizontal="left" vertical="center"/>
    </xf>
    <xf numFmtId="3" fontId="108" fillId="5" borderId="0" xfId="0" applyNumberFormat="1" applyFont="1" applyFill="1">
      <alignment vertical="center"/>
    </xf>
    <xf numFmtId="3" fontId="108" fillId="5" borderId="0" xfId="0" applyNumberFormat="1" applyFont="1" applyFill="1" applyAlignment="1">
      <alignment horizontal="right" vertical="center"/>
    </xf>
    <xf numFmtId="259" fontId="108" fillId="5" borderId="0" xfId="0" applyNumberFormat="1" applyFont="1" applyFill="1">
      <alignment vertical="center"/>
    </xf>
    <xf numFmtId="3" fontId="108" fillId="5" borderId="21" xfId="0" applyNumberFormat="1" applyFont="1" applyFill="1" applyBorder="1" applyAlignment="1">
      <alignment horizontal="left" vertical="center"/>
    </xf>
    <xf numFmtId="41" fontId="108" fillId="5" borderId="0" xfId="2236" applyFont="1" applyFill="1" applyBorder="1">
      <alignment vertical="center"/>
    </xf>
    <xf numFmtId="0" fontId="90" fillId="5" borderId="41" xfId="2327" applyFont="1" applyFill="1" applyBorder="1" applyAlignment="1">
      <alignment horizontal="center" vertical="center"/>
    </xf>
    <xf numFmtId="0" fontId="90" fillId="5" borderId="13" xfId="2327" applyFont="1" applyFill="1" applyBorder="1" applyAlignment="1">
      <alignment horizontal="center" vertical="center"/>
    </xf>
    <xf numFmtId="3" fontId="90" fillId="5" borderId="13" xfId="2327" applyNumberFormat="1" applyFont="1" applyFill="1" applyBorder="1" applyAlignment="1">
      <alignment horizontal="center" vertical="center"/>
    </xf>
    <xf numFmtId="3" fontId="90" fillId="5" borderId="14" xfId="2327" applyNumberFormat="1" applyFont="1" applyFill="1" applyBorder="1" applyAlignment="1">
      <alignment horizontal="center" vertical="center"/>
    </xf>
    <xf numFmtId="41" fontId="4" fillId="5" borderId="23" xfId="2236" applyFont="1" applyFill="1" applyBorder="1" applyAlignment="1">
      <alignment horizontal="right" vertical="center"/>
    </xf>
    <xf numFmtId="0" fontId="82" fillId="5" borderId="0" xfId="0" applyFont="1" applyFill="1" applyAlignment="1"/>
    <xf numFmtId="279" fontId="115" fillId="7" borderId="0" xfId="2326" applyNumberFormat="1" applyFont="1" applyFill="1" applyAlignment="1">
      <alignment horizontal="center"/>
    </xf>
    <xf numFmtId="260" fontId="116" fillId="5" borderId="33" xfId="2326" applyNumberFormat="1" applyFont="1" applyFill="1" applyBorder="1" applyAlignment="1">
      <alignment horizontal="left" vertical="center"/>
    </xf>
    <xf numFmtId="0" fontId="89" fillId="7" borderId="0" xfId="2327" applyFont="1" applyFill="1" applyAlignment="1"/>
    <xf numFmtId="3" fontId="90" fillId="7" borderId="1" xfId="2327" applyNumberFormat="1" applyFont="1" applyFill="1" applyBorder="1" applyAlignment="1">
      <alignment horizontal="center" vertical="center"/>
    </xf>
    <xf numFmtId="0" fontId="88" fillId="7" borderId="50" xfId="2327" applyFont="1" applyFill="1" applyBorder="1" applyAlignment="1">
      <alignment horizontal="center" vertical="center"/>
    </xf>
    <xf numFmtId="278" fontId="88" fillId="7" borderId="50" xfId="2327" applyNumberFormat="1" applyFont="1" applyFill="1" applyBorder="1" applyAlignment="1">
      <alignment horizontal="center" vertical="center"/>
    </xf>
    <xf numFmtId="3" fontId="90" fillId="7" borderId="50" xfId="2327" applyNumberFormat="1" applyFont="1" applyFill="1" applyBorder="1" applyAlignment="1">
      <alignment horizontal="center" vertical="center"/>
    </xf>
    <xf numFmtId="41" fontId="88" fillId="7" borderId="50" xfId="2244" applyFont="1" applyFill="1" applyBorder="1" applyAlignment="1">
      <alignment horizontal="center" vertical="center"/>
    </xf>
    <xf numFmtId="0" fontId="88" fillId="7" borderId="0" xfId="2327" applyFont="1" applyFill="1" applyAlignment="1"/>
    <xf numFmtId="0" fontId="88" fillId="7" borderId="30" xfId="2327" applyFont="1" applyFill="1" applyBorder="1" applyAlignment="1">
      <alignment horizontal="center" vertical="center"/>
    </xf>
    <xf numFmtId="0" fontId="88" fillId="7" borderId="30" xfId="2327" applyFont="1" applyFill="1" applyBorder="1" applyAlignment="1">
      <alignment horizontal="left" vertical="center"/>
    </xf>
    <xf numFmtId="41" fontId="88" fillId="7" borderId="30" xfId="2244" applyFont="1" applyFill="1" applyBorder="1" applyAlignment="1">
      <alignment horizontal="center" vertical="center"/>
    </xf>
    <xf numFmtId="0" fontId="88" fillId="7" borderId="30" xfId="2327" applyFont="1" applyFill="1" applyBorder="1">
      <alignment vertical="center"/>
    </xf>
    <xf numFmtId="258" fontId="88" fillId="7" borderId="30" xfId="2244" applyNumberFormat="1" applyFont="1" applyFill="1" applyBorder="1" applyAlignment="1">
      <alignment horizontal="center" vertical="center"/>
    </xf>
    <xf numFmtId="0" fontId="89" fillId="7" borderId="30" xfId="2327" applyFont="1" applyFill="1" applyBorder="1" applyAlignment="1"/>
    <xf numFmtId="0" fontId="90" fillId="7" borderId="30" xfId="2327" applyFont="1" applyFill="1" applyBorder="1">
      <alignment vertical="center"/>
    </xf>
    <xf numFmtId="0" fontId="89" fillId="7" borderId="30" xfId="2327" applyFont="1" applyFill="1" applyBorder="1" applyAlignment="1">
      <alignment horizontal="center" vertical="center"/>
    </xf>
    <xf numFmtId="258" fontId="89" fillId="7" borderId="30" xfId="2327" applyNumberFormat="1" applyFont="1" applyFill="1" applyBorder="1" applyAlignment="1">
      <alignment horizontal="center" vertical="center"/>
    </xf>
    <xf numFmtId="258" fontId="90" fillId="7" borderId="30" xfId="2327" applyNumberFormat="1" applyFont="1" applyFill="1" applyBorder="1" applyAlignment="1">
      <alignment horizontal="center" vertical="center"/>
    </xf>
    <xf numFmtId="0" fontId="89" fillId="7" borderId="30" xfId="2327" applyFont="1" applyFill="1" applyBorder="1">
      <alignment vertical="center"/>
    </xf>
    <xf numFmtId="258" fontId="92" fillId="7" borderId="30" xfId="2327" applyNumberFormat="1" applyFont="1" applyFill="1" applyBorder="1" applyAlignment="1">
      <alignment horizontal="center" vertical="center"/>
    </xf>
    <xf numFmtId="0" fontId="90" fillId="7" borderId="44" xfId="2327" applyFont="1" applyFill="1" applyBorder="1">
      <alignment vertical="center"/>
    </xf>
    <xf numFmtId="0" fontId="89" fillId="7" borderId="44" xfId="2327" applyFont="1" applyFill="1" applyBorder="1" applyAlignment="1">
      <alignment horizontal="center" vertical="center"/>
    </xf>
    <xf numFmtId="258" fontId="92" fillId="7" borderId="44" xfId="2327" applyNumberFormat="1" applyFont="1" applyFill="1" applyBorder="1" applyAlignment="1">
      <alignment horizontal="center" vertical="center"/>
    </xf>
    <xf numFmtId="258" fontId="89" fillId="7" borderId="44" xfId="2327" applyNumberFormat="1" applyFont="1" applyFill="1" applyBorder="1" applyAlignment="1">
      <alignment horizontal="center" vertical="center"/>
    </xf>
    <xf numFmtId="258" fontId="90" fillId="7" borderId="44" xfId="2327" applyNumberFormat="1" applyFont="1" applyFill="1" applyBorder="1" applyAlignment="1">
      <alignment horizontal="center" vertical="center"/>
    </xf>
    <xf numFmtId="0" fontId="89" fillId="7" borderId="44" xfId="2327" applyFont="1" applyFill="1" applyBorder="1" applyAlignment="1"/>
    <xf numFmtId="273" fontId="115" fillId="7" borderId="0" xfId="2236" applyNumberFormat="1" applyFont="1" applyFill="1" applyBorder="1" applyAlignment="1">
      <alignment vertical="center"/>
    </xf>
    <xf numFmtId="273" fontId="115" fillId="7" borderId="0" xfId="2236" applyNumberFormat="1" applyFont="1" applyFill="1" applyBorder="1" applyAlignment="1">
      <alignment horizontal="center" vertical="center"/>
    </xf>
    <xf numFmtId="3" fontId="95" fillId="5" borderId="43" xfId="0" applyNumberFormat="1" applyFont="1" applyFill="1" applyBorder="1">
      <alignment vertical="center"/>
    </xf>
    <xf numFmtId="3" fontId="4" fillId="5" borderId="43" xfId="0" applyNumberFormat="1" applyFont="1" applyFill="1" applyBorder="1">
      <alignment vertical="center"/>
    </xf>
    <xf numFmtId="260" fontId="117" fillId="5" borderId="0" xfId="2326" applyNumberFormat="1" applyFont="1" applyFill="1" applyAlignment="1">
      <alignment vertical="center"/>
    </xf>
    <xf numFmtId="260" fontId="116" fillId="5" borderId="0" xfId="2326" applyNumberFormat="1" applyFont="1" applyFill="1" applyAlignment="1">
      <alignment vertical="center"/>
    </xf>
    <xf numFmtId="260" fontId="116" fillId="7" borderId="0" xfId="2326" applyNumberFormat="1" applyFont="1" applyFill="1" applyAlignment="1">
      <alignment vertical="center"/>
    </xf>
    <xf numFmtId="0" fontId="116" fillId="7" borderId="0" xfId="2326" applyFont="1" applyFill="1" applyAlignment="1">
      <alignment vertical="center" wrapText="1" shrinkToFit="1"/>
    </xf>
    <xf numFmtId="0" fontId="116" fillId="7" borderId="0" xfId="2326" applyFont="1" applyFill="1" applyAlignment="1">
      <alignment vertical="center"/>
    </xf>
    <xf numFmtId="260" fontId="116" fillId="7" borderId="0" xfId="2326" applyNumberFormat="1" applyFont="1" applyFill="1" applyAlignment="1">
      <alignment horizontal="center" vertical="center"/>
    </xf>
    <xf numFmtId="260" fontId="116" fillId="7" borderId="0" xfId="2326" applyNumberFormat="1" applyFont="1" applyFill="1" applyAlignment="1">
      <alignment horizontal="right" vertical="center"/>
    </xf>
    <xf numFmtId="264" fontId="116" fillId="7" borderId="0" xfId="2326" applyNumberFormat="1" applyFont="1" applyFill="1" applyAlignment="1">
      <alignment vertical="center" shrinkToFit="1"/>
    </xf>
    <xf numFmtId="260" fontId="116" fillId="7" borderId="0" xfId="2326" applyNumberFormat="1" applyFont="1" applyFill="1" applyAlignment="1">
      <alignment horizontal="right" vertical="center" shrinkToFit="1"/>
    </xf>
    <xf numFmtId="265" fontId="116" fillId="7" borderId="0" xfId="2326" applyNumberFormat="1" applyFont="1" applyFill="1" applyAlignment="1">
      <alignment vertical="center" shrinkToFit="1"/>
    </xf>
    <xf numFmtId="260" fontId="116" fillId="7" borderId="0" xfId="2326" applyNumberFormat="1" applyFont="1" applyFill="1" applyAlignment="1">
      <alignment horizontal="center" vertical="center" shrinkToFit="1"/>
    </xf>
    <xf numFmtId="268" fontId="115" fillId="7" borderId="0" xfId="2326" applyNumberFormat="1" applyFont="1" applyFill="1" applyAlignment="1">
      <alignment horizontal="center" vertical="center"/>
    </xf>
    <xf numFmtId="268" fontId="120" fillId="7" borderId="0" xfId="2326" applyNumberFormat="1" applyFont="1" applyFill="1" applyAlignment="1">
      <alignment horizontal="center" vertical="center"/>
    </xf>
    <xf numFmtId="268" fontId="120" fillId="7" borderId="0" xfId="2326" applyNumberFormat="1" applyFont="1" applyFill="1" applyAlignment="1">
      <alignment horizontal="center" vertical="center" shrinkToFit="1"/>
    </xf>
    <xf numFmtId="273" fontId="116" fillId="7" borderId="0" xfId="2326" quotePrefix="1" applyNumberFormat="1" applyFont="1" applyFill="1" applyAlignment="1">
      <alignment horizontal="center" vertical="center"/>
    </xf>
    <xf numFmtId="273" fontId="116" fillId="7" borderId="0" xfId="2326" applyNumberFormat="1" applyFont="1" applyFill="1" applyAlignment="1">
      <alignment horizontal="center" vertical="center"/>
    </xf>
    <xf numFmtId="273" fontId="116" fillId="7" borderId="0" xfId="2326" applyNumberFormat="1" applyFont="1" applyFill="1" applyAlignment="1">
      <alignment vertical="center"/>
    </xf>
    <xf numFmtId="273" fontId="116" fillId="7" borderId="0" xfId="2326" applyNumberFormat="1" applyFont="1" applyFill="1" applyAlignment="1">
      <alignment vertical="center" shrinkToFit="1"/>
    </xf>
    <xf numFmtId="260" fontId="117" fillId="7" borderId="0" xfId="2326" applyNumberFormat="1" applyFont="1" applyFill="1" applyAlignment="1">
      <alignment vertical="center"/>
    </xf>
    <xf numFmtId="269" fontId="117" fillId="7" borderId="0" xfId="2326" applyNumberFormat="1" applyFont="1" applyFill="1" applyAlignment="1">
      <alignment vertical="center"/>
    </xf>
    <xf numFmtId="277" fontId="115" fillId="7" borderId="0" xfId="2326" applyNumberFormat="1" applyFont="1" applyFill="1" applyAlignment="1">
      <alignment horizontal="center" vertical="center"/>
    </xf>
    <xf numFmtId="274" fontId="115" fillId="7" borderId="0" xfId="2326" applyNumberFormat="1" applyFont="1" applyFill="1" applyAlignment="1">
      <alignment vertical="center"/>
    </xf>
    <xf numFmtId="0" fontId="115" fillId="7" borderId="0" xfId="2326" applyFont="1" applyFill="1" applyAlignment="1">
      <alignment vertical="center"/>
    </xf>
    <xf numFmtId="260" fontId="117" fillId="5" borderId="31" xfId="2326" applyNumberFormat="1" applyFont="1" applyFill="1" applyBorder="1" applyAlignment="1">
      <alignment vertical="center"/>
    </xf>
    <xf numFmtId="260" fontId="117" fillId="5" borderId="56" xfId="2326" applyNumberFormat="1" applyFont="1" applyFill="1" applyBorder="1" applyAlignment="1">
      <alignment vertical="center"/>
    </xf>
    <xf numFmtId="41" fontId="117" fillId="8" borderId="57" xfId="2244" applyFont="1" applyFill="1" applyBorder="1" applyAlignment="1">
      <alignment horizontal="center" vertical="center"/>
    </xf>
    <xf numFmtId="41" fontId="117" fillId="5" borderId="57" xfId="2244" applyFont="1" applyFill="1" applyBorder="1" applyAlignment="1">
      <alignment horizontal="center" vertical="center"/>
    </xf>
    <xf numFmtId="0" fontId="117" fillId="0" borderId="0" xfId="2326" applyFont="1"/>
    <xf numFmtId="190" fontId="117" fillId="0" borderId="0" xfId="2326" applyNumberFormat="1" applyFont="1"/>
    <xf numFmtId="0" fontId="117" fillId="0" borderId="0" xfId="2326" applyFont="1" applyAlignment="1">
      <alignment horizontal="center"/>
    </xf>
    <xf numFmtId="260" fontId="115" fillId="5" borderId="0" xfId="2326" applyNumberFormat="1" applyFont="1" applyFill="1" applyAlignment="1">
      <alignment horizontal="center" vertical="center"/>
    </xf>
    <xf numFmtId="260" fontId="115" fillId="5" borderId="0" xfId="2326" quotePrefix="1" applyNumberFormat="1" applyFont="1" applyFill="1" applyAlignment="1">
      <alignment horizontal="center" vertical="center" shrinkToFit="1"/>
    </xf>
    <xf numFmtId="260" fontId="115" fillId="5" borderId="0" xfId="2326" applyNumberFormat="1" applyFont="1" applyFill="1" applyAlignment="1">
      <alignment horizontal="center" vertical="center" shrinkToFit="1"/>
    </xf>
    <xf numFmtId="274" fontId="115" fillId="5" borderId="0" xfId="2326" applyNumberFormat="1" applyFont="1" applyFill="1" applyAlignment="1">
      <alignment horizontal="center" vertical="center" shrinkToFit="1"/>
    </xf>
    <xf numFmtId="260" fontId="115" fillId="5" borderId="0" xfId="2326" quotePrefix="1" applyNumberFormat="1" applyFont="1" applyFill="1" applyAlignment="1">
      <alignment horizontal="center" vertical="center"/>
    </xf>
    <xf numFmtId="266" fontId="115" fillId="5" borderId="0" xfId="2326" quotePrefix="1" applyNumberFormat="1" applyFont="1" applyFill="1" applyAlignment="1">
      <alignment vertical="center"/>
    </xf>
    <xf numFmtId="266" fontId="115" fillId="5" borderId="0" xfId="2326" applyNumberFormat="1" applyFont="1" applyFill="1" applyAlignment="1">
      <alignment vertical="center"/>
    </xf>
    <xf numFmtId="260" fontId="115" fillId="5" borderId="0" xfId="2326" quotePrefix="1" applyNumberFormat="1" applyFont="1" applyFill="1" applyAlignment="1">
      <alignment vertical="center"/>
    </xf>
    <xf numFmtId="267" fontId="115" fillId="5" borderId="0" xfId="2326" applyNumberFormat="1" applyFont="1" applyFill="1" applyAlignment="1">
      <alignment vertical="center" shrinkToFit="1"/>
    </xf>
    <xf numFmtId="267" fontId="115" fillId="5" borderId="0" xfId="2326" applyNumberFormat="1" applyFont="1" applyFill="1" applyAlignment="1">
      <alignment vertical="center"/>
    </xf>
    <xf numFmtId="260" fontId="115" fillId="7" borderId="0" xfId="2326" applyNumberFormat="1" applyFont="1" applyFill="1" applyAlignment="1">
      <alignment horizontal="right" vertical="center"/>
    </xf>
    <xf numFmtId="260" fontId="115" fillId="7" borderId="0" xfId="2326" applyNumberFormat="1" applyFont="1" applyFill="1" applyAlignment="1">
      <alignment horizontal="right" vertical="center" shrinkToFit="1"/>
    </xf>
    <xf numFmtId="264" fontId="115" fillId="7" borderId="0" xfId="2326" applyNumberFormat="1" applyFont="1" applyFill="1" applyAlignment="1">
      <alignment vertical="center"/>
    </xf>
    <xf numFmtId="0" fontId="117" fillId="5" borderId="31" xfId="2326" applyFont="1" applyFill="1" applyBorder="1" applyAlignment="1">
      <alignment vertical="center"/>
    </xf>
    <xf numFmtId="273" fontId="116" fillId="7" borderId="0" xfId="2326" applyNumberFormat="1" applyFont="1" applyFill="1" applyAlignment="1">
      <alignment horizontal="center" vertical="center" shrinkToFit="1"/>
    </xf>
    <xf numFmtId="268" fontId="115" fillId="7" borderId="0" xfId="2326" applyNumberFormat="1" applyFont="1" applyFill="1" applyAlignment="1">
      <alignment vertical="center"/>
    </xf>
    <xf numFmtId="3" fontId="4" fillId="7" borderId="48" xfId="2326" applyNumberFormat="1" applyFont="1" applyFill="1" applyBorder="1" applyAlignment="1">
      <alignment horizontal="center" vertical="center"/>
    </xf>
    <xf numFmtId="3" fontId="95" fillId="5" borderId="42" xfId="0" applyNumberFormat="1" applyFont="1" applyFill="1" applyBorder="1">
      <alignment vertical="center"/>
    </xf>
    <xf numFmtId="3" fontId="4" fillId="5" borderId="42" xfId="0" applyNumberFormat="1" applyFont="1" applyFill="1" applyBorder="1">
      <alignment vertical="center"/>
    </xf>
    <xf numFmtId="41" fontId="95" fillId="5" borderId="12" xfId="2236" applyFont="1" applyFill="1" applyBorder="1" applyAlignment="1">
      <alignment horizontal="right" vertical="center"/>
    </xf>
    <xf numFmtId="0" fontId="90" fillId="5" borderId="60" xfId="2327" applyFont="1" applyFill="1" applyBorder="1">
      <alignment vertical="center"/>
    </xf>
    <xf numFmtId="3" fontId="90" fillId="5" borderId="26" xfId="2327" applyNumberFormat="1" applyFont="1" applyFill="1" applyBorder="1" applyAlignment="1">
      <alignment horizontal="center" vertical="center"/>
    </xf>
    <xf numFmtId="0" fontId="96" fillId="5" borderId="4" xfId="0" quotePrefix="1" applyFont="1" applyFill="1" applyBorder="1" applyAlignment="1">
      <alignment horizontal="center" vertical="center"/>
    </xf>
    <xf numFmtId="49" fontId="85" fillId="0" borderId="3" xfId="2348" applyNumberFormat="1" applyFont="1" applyBorder="1" applyAlignment="1">
      <alignment horizontal="left" vertical="center" shrinkToFit="1"/>
    </xf>
    <xf numFmtId="41" fontId="93" fillId="5" borderId="23" xfId="2236" applyFont="1" applyFill="1" applyBorder="1" applyAlignment="1">
      <alignment horizontal="right" vertical="center"/>
    </xf>
    <xf numFmtId="41" fontId="93" fillId="5" borderId="61" xfId="2236" applyFont="1" applyFill="1" applyBorder="1">
      <alignment vertical="center"/>
    </xf>
    <xf numFmtId="0" fontId="82" fillId="5" borderId="4" xfId="0" applyFont="1" applyFill="1" applyBorder="1" applyAlignment="1"/>
    <xf numFmtId="49" fontId="4" fillId="0" borderId="23" xfId="2348" applyNumberFormat="1" applyFont="1" applyBorder="1" applyAlignment="1">
      <alignment horizontal="left" vertical="center" shrinkToFit="1"/>
    </xf>
    <xf numFmtId="41" fontId="4" fillId="5" borderId="23" xfId="2236" applyFont="1" applyFill="1" applyBorder="1">
      <alignment vertical="center"/>
    </xf>
    <xf numFmtId="41" fontId="4" fillId="5" borderId="61" xfId="2236" applyFont="1" applyFill="1" applyBorder="1" applyAlignment="1">
      <alignment horizontal="left" vertical="center"/>
    </xf>
    <xf numFmtId="0" fontId="94" fillId="5" borderId="4" xfId="0" applyFont="1" applyFill="1" applyBorder="1" applyAlignment="1"/>
    <xf numFmtId="3" fontId="4" fillId="5" borderId="23" xfId="0" applyNumberFormat="1" applyFont="1" applyFill="1" applyBorder="1" applyAlignment="1">
      <alignment horizontal="left" vertical="center"/>
    </xf>
    <xf numFmtId="3" fontId="95" fillId="5" borderId="23" xfId="0" applyNumberFormat="1" applyFont="1" applyFill="1" applyBorder="1" applyAlignment="1">
      <alignment horizontal="left" vertical="center"/>
    </xf>
    <xf numFmtId="41" fontId="95" fillId="5" borderId="23" xfId="2236" applyFont="1" applyFill="1" applyBorder="1">
      <alignment vertical="center"/>
    </xf>
    <xf numFmtId="41" fontId="95" fillId="5" borderId="61" xfId="2236" applyFont="1" applyFill="1" applyBorder="1" applyAlignment="1">
      <alignment horizontal="left" vertical="center"/>
    </xf>
    <xf numFmtId="0" fontId="94" fillId="5" borderId="62" xfId="0" applyFont="1" applyFill="1" applyBorder="1" applyAlignment="1"/>
    <xf numFmtId="3" fontId="4" fillId="5" borderId="12" xfId="0" applyNumberFormat="1" applyFont="1" applyFill="1" applyBorder="1" applyAlignment="1">
      <alignment horizontal="left" vertical="center"/>
    </xf>
    <xf numFmtId="3" fontId="95" fillId="5" borderId="12" xfId="0" applyNumberFormat="1" applyFont="1" applyFill="1" applyBorder="1" applyAlignment="1">
      <alignment horizontal="left" vertical="center"/>
    </xf>
    <xf numFmtId="41" fontId="95" fillId="5" borderId="12" xfId="2236" applyFont="1" applyFill="1" applyBorder="1">
      <alignment vertical="center"/>
    </xf>
    <xf numFmtId="41" fontId="95" fillId="5" borderId="63" xfId="2236" applyFont="1" applyFill="1" applyBorder="1" applyAlignment="1">
      <alignment horizontal="left" vertical="center"/>
    </xf>
    <xf numFmtId="3" fontId="93" fillId="5" borderId="64" xfId="0" applyNumberFormat="1" applyFont="1" applyFill="1" applyBorder="1">
      <alignment vertical="center"/>
    </xf>
    <xf numFmtId="3" fontId="93" fillId="5" borderId="65" xfId="0" applyNumberFormat="1" applyFont="1" applyFill="1" applyBorder="1">
      <alignment vertical="center"/>
    </xf>
    <xf numFmtId="3" fontId="93" fillId="5" borderId="66" xfId="0" applyNumberFormat="1" applyFont="1" applyFill="1" applyBorder="1">
      <alignment vertical="center"/>
    </xf>
    <xf numFmtId="3" fontId="4" fillId="5" borderId="29" xfId="0" applyNumberFormat="1" applyFont="1" applyFill="1" applyBorder="1">
      <alignment vertical="center"/>
    </xf>
    <xf numFmtId="3" fontId="95" fillId="5" borderId="29" xfId="0" applyNumberFormat="1" applyFont="1" applyFill="1" applyBorder="1">
      <alignment vertical="center"/>
    </xf>
    <xf numFmtId="3" fontId="95" fillId="5" borderId="59" xfId="0" applyNumberFormat="1" applyFont="1" applyFill="1" applyBorder="1">
      <alignment vertical="center"/>
    </xf>
    <xf numFmtId="49" fontId="4" fillId="0" borderId="3" xfId="2348" applyNumberFormat="1" applyFont="1" applyBorder="1" applyAlignment="1">
      <alignment horizontal="left" vertical="center" shrinkToFit="1"/>
    </xf>
    <xf numFmtId="41" fontId="93" fillId="7" borderId="23" xfId="2236" applyFont="1" applyFill="1" applyBorder="1" applyAlignment="1">
      <alignment horizontal="right" vertical="center"/>
    </xf>
    <xf numFmtId="41" fontId="93" fillId="7" borderId="61" xfId="2236" applyFont="1" applyFill="1" applyBorder="1">
      <alignment vertical="center"/>
    </xf>
    <xf numFmtId="41" fontId="4" fillId="7" borderId="23" xfId="2236" applyFont="1" applyFill="1" applyBorder="1" applyAlignment="1">
      <alignment horizontal="right" vertical="center"/>
    </xf>
    <xf numFmtId="41" fontId="4" fillId="7" borderId="23" xfId="2236" applyFont="1" applyFill="1" applyBorder="1">
      <alignment vertical="center"/>
    </xf>
    <xf numFmtId="41" fontId="4" fillId="7" borderId="61" xfId="2236" applyFont="1" applyFill="1" applyBorder="1" applyAlignment="1">
      <alignment horizontal="left" vertical="center"/>
    </xf>
    <xf numFmtId="41" fontId="95" fillId="7" borderId="23" xfId="2236" applyFont="1" applyFill="1" applyBorder="1" applyAlignment="1">
      <alignment horizontal="right" vertical="center"/>
    </xf>
    <xf numFmtId="41" fontId="95" fillId="7" borderId="23" xfId="2236" applyFont="1" applyFill="1" applyBorder="1">
      <alignment vertical="center"/>
    </xf>
    <xf numFmtId="41" fontId="95" fillId="7" borderId="61" xfId="2236" applyFont="1" applyFill="1" applyBorder="1" applyAlignment="1">
      <alignment horizontal="left" vertical="center"/>
    </xf>
    <xf numFmtId="41" fontId="95" fillId="7" borderId="12" xfId="2236" applyFont="1" applyFill="1" applyBorder="1" applyAlignment="1">
      <alignment horizontal="right" vertical="center"/>
    </xf>
    <xf numFmtId="41" fontId="95" fillId="7" borderId="12" xfId="2236" applyFont="1" applyFill="1" applyBorder="1">
      <alignment vertical="center"/>
    </xf>
    <xf numFmtId="41" fontId="95" fillId="7" borderId="63" xfId="2236" applyFont="1" applyFill="1" applyBorder="1" applyAlignment="1">
      <alignment horizontal="left" vertical="center"/>
    </xf>
    <xf numFmtId="3" fontId="88" fillId="0" borderId="30" xfId="2327" applyNumberFormat="1" applyFont="1" applyBorder="1" applyAlignment="1">
      <alignment horizontal="left" vertical="center"/>
    </xf>
    <xf numFmtId="274" fontId="116" fillId="7" borderId="0" xfId="2326" applyNumberFormat="1" applyFont="1" applyFill="1" applyAlignment="1">
      <alignment horizontal="center" vertical="center"/>
    </xf>
    <xf numFmtId="273" fontId="116" fillId="7" borderId="0" xfId="2326" applyNumberFormat="1" applyFont="1" applyFill="1" applyAlignment="1">
      <alignment horizontal="right" vertical="center"/>
    </xf>
    <xf numFmtId="273" fontId="116" fillId="7" borderId="0" xfId="2326" applyNumberFormat="1" applyFont="1" applyFill="1" applyAlignment="1">
      <alignment horizontal="right" vertical="center" shrinkToFit="1"/>
    </xf>
    <xf numFmtId="260" fontId="116" fillId="7" borderId="0" xfId="2326" quotePrefix="1" applyNumberFormat="1" applyFont="1" applyFill="1" applyAlignment="1">
      <alignment vertical="center"/>
    </xf>
    <xf numFmtId="260" fontId="115" fillId="5" borderId="0" xfId="2326" applyNumberFormat="1" applyFont="1" applyFill="1" applyAlignment="1">
      <alignment horizontal="left" vertical="center"/>
    </xf>
    <xf numFmtId="0" fontId="116" fillId="7" borderId="0" xfId="2326" applyFont="1" applyFill="1" applyAlignment="1">
      <alignment horizontal="left" vertical="center" wrapText="1" shrinkToFit="1"/>
    </xf>
    <xf numFmtId="275" fontId="115" fillId="7" borderId="0" xfId="2326" applyNumberFormat="1" applyFont="1" applyFill="1" applyAlignment="1">
      <alignment horizontal="center" vertical="center"/>
    </xf>
    <xf numFmtId="0" fontId="115" fillId="7" borderId="0" xfId="2326" applyFont="1" applyFill="1" applyAlignment="1">
      <alignment vertical="center" shrinkToFit="1"/>
    </xf>
    <xf numFmtId="3" fontId="4" fillId="5" borderId="0" xfId="0" applyNumberFormat="1" applyFont="1" applyFill="1" applyAlignment="1">
      <alignment horizontal="left" vertical="center"/>
    </xf>
    <xf numFmtId="3" fontId="4" fillId="5" borderId="0" xfId="0" applyNumberFormat="1" applyFont="1" applyFill="1" applyAlignment="1">
      <alignment horizontal="center" vertical="center"/>
    </xf>
    <xf numFmtId="3" fontId="95" fillId="5" borderId="0" xfId="0" applyNumberFormat="1" applyFont="1" applyFill="1" applyAlignment="1">
      <alignment horizontal="center" vertical="center"/>
    </xf>
    <xf numFmtId="3" fontId="4" fillId="5" borderId="0" xfId="0" applyNumberFormat="1" applyFont="1" applyFill="1">
      <alignment vertical="center"/>
    </xf>
    <xf numFmtId="41" fontId="95" fillId="7" borderId="0" xfId="2236" applyFont="1" applyFill="1" applyBorder="1" applyAlignment="1">
      <alignment horizontal="right" vertical="center"/>
    </xf>
    <xf numFmtId="41" fontId="95" fillId="7" borderId="0" xfId="2236" applyFont="1" applyFill="1" applyBorder="1">
      <alignment vertical="center"/>
    </xf>
    <xf numFmtId="41" fontId="95" fillId="7" borderId="21" xfId="2236" applyFont="1" applyFill="1" applyBorder="1" applyAlignment="1">
      <alignment horizontal="left" vertical="center"/>
    </xf>
    <xf numFmtId="0" fontId="82" fillId="5" borderId="62" xfId="0" applyFont="1" applyFill="1" applyBorder="1" applyAlignment="1"/>
    <xf numFmtId="3" fontId="4" fillId="5" borderId="59" xfId="0" applyNumberFormat="1" applyFont="1" applyFill="1" applyBorder="1">
      <alignment vertical="center"/>
    </xf>
    <xf numFmtId="41" fontId="4" fillId="5" borderId="12" xfId="2236" applyFont="1" applyFill="1" applyBorder="1" applyAlignment="1">
      <alignment horizontal="right" vertical="center"/>
    </xf>
    <xf numFmtId="41" fontId="4" fillId="5" borderId="12" xfId="2236" applyFont="1" applyFill="1" applyBorder="1">
      <alignment vertical="center"/>
    </xf>
    <xf numFmtId="41" fontId="4" fillId="5" borderId="63" xfId="2236" applyFont="1" applyFill="1" applyBorder="1" applyAlignment="1">
      <alignment horizontal="left" vertical="center"/>
    </xf>
    <xf numFmtId="0" fontId="82" fillId="5" borderId="33" xfId="0" applyFont="1" applyFill="1" applyBorder="1" applyAlignment="1"/>
    <xf numFmtId="259" fontId="4" fillId="5" borderId="0" xfId="0" applyNumberFormat="1" applyFont="1" applyFill="1">
      <alignment vertical="center"/>
    </xf>
    <xf numFmtId="41" fontId="4" fillId="7" borderId="0" xfId="2236" applyFont="1" applyFill="1" applyBorder="1" applyAlignment="1">
      <alignment horizontal="right" vertical="center"/>
    </xf>
    <xf numFmtId="41" fontId="4" fillId="7" borderId="0" xfId="2236" applyFont="1" applyFill="1" applyBorder="1">
      <alignment vertical="center"/>
    </xf>
    <xf numFmtId="41" fontId="4" fillId="7" borderId="21" xfId="2236" applyFont="1" applyFill="1" applyBorder="1" applyAlignment="1">
      <alignment horizontal="left" vertical="center"/>
    </xf>
    <xf numFmtId="0" fontId="115" fillId="7" borderId="0" xfId="2236" applyNumberFormat="1" applyFont="1" applyFill="1" applyBorder="1" applyAlignment="1">
      <alignment horizontal="center" vertical="center"/>
    </xf>
    <xf numFmtId="41" fontId="115" fillId="7" borderId="0" xfId="2326" applyNumberFormat="1" applyFont="1" applyFill="1" applyAlignment="1">
      <alignment vertical="center" shrinkToFit="1"/>
    </xf>
    <xf numFmtId="41" fontId="115" fillId="7" borderId="0" xfId="2326" applyNumberFormat="1" applyFont="1" applyFill="1" applyAlignment="1">
      <alignment vertical="center"/>
    </xf>
    <xf numFmtId="41" fontId="115" fillId="7" borderId="0" xfId="2236" applyFont="1" applyFill="1" applyBorder="1" applyAlignment="1">
      <alignment vertical="center"/>
    </xf>
    <xf numFmtId="0" fontId="121" fillId="0" borderId="0" xfId="0" applyFont="1" applyAlignment="1">
      <alignment horizontal="center" vertical="center"/>
    </xf>
    <xf numFmtId="0" fontId="109" fillId="0" borderId="0" xfId="0" applyFont="1" applyAlignment="1"/>
    <xf numFmtId="0" fontId="121" fillId="7" borderId="0" xfId="0" applyFont="1" applyFill="1" applyAlignment="1">
      <alignment horizontal="center" vertical="center"/>
    </xf>
    <xf numFmtId="0" fontId="109" fillId="7" borderId="0" xfId="0" applyFont="1" applyFill="1" applyAlignment="1"/>
    <xf numFmtId="3" fontId="111" fillId="7" borderId="50" xfId="0" applyNumberFormat="1" applyFont="1" applyFill="1" applyBorder="1" applyAlignment="1">
      <alignment horizontal="center" vertical="center"/>
    </xf>
    <xf numFmtId="3" fontId="111" fillId="7" borderId="44" xfId="0" applyNumberFormat="1" applyFont="1" applyFill="1" applyBorder="1" applyAlignment="1">
      <alignment horizontal="center" vertical="center"/>
    </xf>
    <xf numFmtId="0" fontId="98" fillId="7" borderId="0" xfId="2327" applyFont="1" applyFill="1" applyAlignment="1">
      <alignment horizontal="center" vertical="center"/>
    </xf>
    <xf numFmtId="0" fontId="89" fillId="7" borderId="0" xfId="2327" applyFont="1" applyFill="1" applyAlignment="1"/>
    <xf numFmtId="260" fontId="115" fillId="7" borderId="0" xfId="2326" applyNumberFormat="1" applyFont="1" applyFill="1" applyAlignment="1">
      <alignment horizontal="center" vertical="center"/>
    </xf>
    <xf numFmtId="260" fontId="116" fillId="7" borderId="0" xfId="2326" applyNumberFormat="1" applyFont="1" applyFill="1" applyAlignment="1">
      <alignment horizontal="center" vertical="center"/>
    </xf>
    <xf numFmtId="268" fontId="115" fillId="7" borderId="0" xfId="2326" applyNumberFormat="1" applyFont="1" applyFill="1" applyAlignment="1">
      <alignment horizontal="center" vertical="center"/>
    </xf>
    <xf numFmtId="280" fontId="115" fillId="7" borderId="0" xfId="2326" applyNumberFormat="1" applyFont="1" applyFill="1" applyAlignment="1">
      <alignment horizontal="center" vertical="center"/>
    </xf>
    <xf numFmtId="260" fontId="115" fillId="5" borderId="0" xfId="2326" applyNumberFormat="1" applyFont="1" applyFill="1" applyAlignment="1">
      <alignment horizontal="center" vertical="center" shrinkToFit="1"/>
    </xf>
    <xf numFmtId="273" fontId="115" fillId="7" borderId="0" xfId="2326" applyNumberFormat="1" applyFont="1" applyFill="1" applyAlignment="1">
      <alignment horizontal="center" vertical="center"/>
    </xf>
    <xf numFmtId="274" fontId="115" fillId="7" borderId="0" xfId="2326" applyNumberFormat="1" applyFont="1" applyFill="1" applyAlignment="1">
      <alignment horizontal="center" vertical="center"/>
    </xf>
    <xf numFmtId="273" fontId="115" fillId="7" borderId="0" xfId="2326" applyNumberFormat="1" applyFont="1" applyFill="1" applyAlignment="1">
      <alignment horizontal="right" vertical="center"/>
    </xf>
    <xf numFmtId="0" fontId="117" fillId="5" borderId="0" xfId="2202" applyNumberFormat="1" applyFont="1" applyFill="1" applyBorder="1" applyAlignment="1">
      <alignment horizontal="center" vertical="center"/>
    </xf>
    <xf numFmtId="0" fontId="116" fillId="7" borderId="0" xfId="2326" applyFont="1" applyFill="1" applyAlignment="1">
      <alignment horizontal="center" vertical="center"/>
    </xf>
    <xf numFmtId="0" fontId="115" fillId="7" borderId="0" xfId="2326" applyFont="1" applyFill="1"/>
    <xf numFmtId="260" fontId="116" fillId="7" borderId="58" xfId="2326" applyNumberFormat="1" applyFont="1" applyFill="1" applyBorder="1" applyAlignment="1">
      <alignment horizontal="center" vertical="center"/>
    </xf>
    <xf numFmtId="260" fontId="116" fillId="7" borderId="8" xfId="2326" applyNumberFormat="1" applyFont="1" applyFill="1" applyBorder="1" applyAlignment="1">
      <alignment horizontal="center" vertical="center"/>
    </xf>
    <xf numFmtId="260" fontId="116" fillId="7" borderId="28" xfId="2326" applyNumberFormat="1" applyFont="1" applyFill="1" applyBorder="1" applyAlignment="1">
      <alignment horizontal="center" vertical="center"/>
    </xf>
    <xf numFmtId="273" fontId="115" fillId="7" borderId="0" xfId="2236" applyNumberFormat="1" applyFont="1" applyFill="1" applyBorder="1" applyAlignment="1">
      <alignment horizontal="center" vertical="center"/>
    </xf>
    <xf numFmtId="0" fontId="83" fillId="0" borderId="0" xfId="2327" applyFont="1" applyAlignment="1">
      <alignment horizontal="center" vertical="center"/>
    </xf>
    <xf numFmtId="0" fontId="83" fillId="0" borderId="13" xfId="2327" applyFont="1" applyBorder="1" applyAlignment="1">
      <alignment horizontal="center" vertical="center"/>
    </xf>
    <xf numFmtId="260" fontId="4" fillId="5" borderId="22" xfId="0" applyNumberFormat="1" applyFont="1" applyFill="1" applyBorder="1">
      <alignment vertical="center"/>
    </xf>
    <xf numFmtId="3" fontId="4" fillId="5" borderId="43" xfId="0" applyNumberFormat="1" applyFont="1" applyFill="1" applyBorder="1">
      <alignment vertical="center"/>
    </xf>
    <xf numFmtId="259" fontId="4" fillId="5" borderId="67" xfId="0" applyNumberFormat="1" applyFont="1" applyFill="1" applyBorder="1">
      <alignment vertical="center"/>
    </xf>
    <xf numFmtId="3" fontId="4" fillId="5" borderId="42" xfId="0" applyNumberFormat="1" applyFont="1" applyFill="1" applyBorder="1">
      <alignment vertical="center"/>
    </xf>
    <xf numFmtId="3" fontId="4" fillId="5" borderId="42" xfId="0" applyNumberFormat="1" applyFont="1" applyFill="1" applyBorder="1" applyAlignment="1">
      <alignment horizontal="center" vertical="center"/>
    </xf>
    <xf numFmtId="3" fontId="4" fillId="5" borderId="22" xfId="0" applyNumberFormat="1" applyFont="1" applyFill="1" applyBorder="1">
      <alignment vertical="center"/>
    </xf>
    <xf numFmtId="260" fontId="95" fillId="5" borderId="22" xfId="0" applyNumberFormat="1" applyFont="1" applyFill="1" applyBorder="1">
      <alignment vertical="center"/>
    </xf>
    <xf numFmtId="3" fontId="95" fillId="5" borderId="43" xfId="0" applyNumberFormat="1" applyFont="1" applyFill="1" applyBorder="1">
      <alignment vertical="center"/>
    </xf>
    <xf numFmtId="3" fontId="102" fillId="7" borderId="0" xfId="0" applyNumberFormat="1" applyFont="1" applyFill="1">
      <alignment vertical="center"/>
    </xf>
    <xf numFmtId="260" fontId="102" fillId="7" borderId="0" xfId="0" applyNumberFormat="1" applyFont="1" applyFill="1">
      <alignment vertical="center"/>
    </xf>
    <xf numFmtId="259" fontId="102" fillId="7" borderId="0" xfId="0" applyNumberFormat="1" applyFont="1" applyFill="1">
      <alignment vertical="center"/>
    </xf>
    <xf numFmtId="259" fontId="95" fillId="5" borderId="67" xfId="0" applyNumberFormat="1" applyFont="1" applyFill="1" applyBorder="1">
      <alignment vertical="center"/>
    </xf>
    <xf numFmtId="3" fontId="95" fillId="5" borderId="42" xfId="0" applyNumberFormat="1" applyFont="1" applyFill="1" applyBorder="1">
      <alignment vertical="center"/>
    </xf>
    <xf numFmtId="3" fontId="95" fillId="5" borderId="42" xfId="0" applyNumberFormat="1" applyFont="1" applyFill="1" applyBorder="1" applyAlignment="1">
      <alignment horizontal="center" vertical="center"/>
    </xf>
    <xf numFmtId="3" fontId="108" fillId="5" borderId="0" xfId="0" applyNumberFormat="1" applyFont="1" applyFill="1">
      <alignment vertical="center"/>
    </xf>
    <xf numFmtId="260" fontId="108" fillId="5" borderId="0" xfId="0" applyNumberFormat="1" applyFont="1" applyFill="1">
      <alignment vertical="center"/>
    </xf>
    <xf numFmtId="259" fontId="108" fillId="5" borderId="0" xfId="0" applyNumberFormat="1" applyFont="1" applyFill="1">
      <alignment vertical="center"/>
    </xf>
    <xf numFmtId="0" fontId="83" fillId="5" borderId="0" xfId="2327" applyFont="1" applyFill="1" applyAlignment="1">
      <alignment horizontal="center" vertical="center"/>
    </xf>
    <xf numFmtId="3" fontId="90" fillId="5" borderId="46" xfId="2327" applyNumberFormat="1" applyFont="1" applyFill="1" applyBorder="1" applyAlignment="1">
      <alignment horizontal="center" vertical="center"/>
    </xf>
    <xf numFmtId="0" fontId="82" fillId="5" borderId="35" xfId="2326" applyFill="1" applyBorder="1" applyAlignment="1">
      <alignment horizontal="center" vertical="center"/>
    </xf>
    <xf numFmtId="0" fontId="82" fillId="7" borderId="0" xfId="2326" applyFill="1" applyAlignment="1">
      <alignment horizontal="center" vertical="center"/>
    </xf>
    <xf numFmtId="0" fontId="82" fillId="5" borderId="39" xfId="2326" applyFill="1" applyBorder="1" applyAlignment="1">
      <alignment horizontal="center" vertical="center"/>
    </xf>
    <xf numFmtId="0" fontId="83" fillId="5" borderId="0" xfId="2326" applyFont="1" applyFill="1" applyAlignment="1">
      <alignment horizontal="center" vertical="center"/>
    </xf>
    <xf numFmtId="0" fontId="82" fillId="7" borderId="0" xfId="2326" applyFill="1"/>
    <xf numFmtId="0" fontId="86" fillId="5" borderId="0" xfId="2326" applyFont="1" applyFill="1" applyAlignment="1">
      <alignment vertical="center"/>
    </xf>
    <xf numFmtId="0" fontId="83" fillId="7" borderId="0" xfId="2326" applyFont="1" applyFill="1" applyAlignment="1">
      <alignment horizontal="center" vertical="center"/>
    </xf>
  </cellXfs>
  <cellStyles count="2349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14" xfId="2348" xr:uid="{00000000-0005-0000-0000-000059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302559</xdr:colOff>
      <xdr:row>0</xdr:row>
      <xdr:rowOff>179293</xdr:rowOff>
    </xdr:from>
    <xdr:to>
      <xdr:col>29</xdr:col>
      <xdr:colOff>437030</xdr:colOff>
      <xdr:row>32</xdr:row>
      <xdr:rowOff>193479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5A5B85C-6365-45C4-8354-3E66BEAD8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9235" y="179293"/>
          <a:ext cx="5390029" cy="753333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403412</xdr:colOff>
      <xdr:row>11</xdr:row>
      <xdr:rowOff>78441</xdr:rowOff>
    </xdr:from>
    <xdr:to>
      <xdr:col>29</xdr:col>
      <xdr:colOff>224118</xdr:colOff>
      <xdr:row>19</xdr:row>
      <xdr:rowOff>78440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75862613-73CF-44B3-9F3A-DAE8C2D4B61C}"/>
            </a:ext>
          </a:extLst>
        </xdr:cNvPr>
        <xdr:cNvSpPr/>
      </xdr:nvSpPr>
      <xdr:spPr>
        <a:xfrm>
          <a:off x="12483353" y="2767853"/>
          <a:ext cx="5076265" cy="1893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23</xdr:col>
      <xdr:colOff>309380</xdr:colOff>
      <xdr:row>34</xdr:row>
      <xdr:rowOff>146163</xdr:rowOff>
    </xdr:from>
    <xdr:to>
      <xdr:col>29</xdr:col>
      <xdr:colOff>657720</xdr:colOff>
      <xdr:row>66</xdr:row>
      <xdr:rowOff>124481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446A1E4D-6762-4F8D-9C3E-53CF8DE85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19163" y="8279685"/>
          <a:ext cx="5624361" cy="770599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470647</xdr:colOff>
      <xdr:row>34</xdr:row>
      <xdr:rowOff>224118</xdr:rowOff>
    </xdr:from>
    <xdr:to>
      <xdr:col>26</xdr:col>
      <xdr:colOff>78441</xdr:colOff>
      <xdr:row>38</xdr:row>
      <xdr:rowOff>33617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1BDC950F-0DD8-467A-8462-62578361C335}"/>
            </a:ext>
          </a:extLst>
        </xdr:cNvPr>
        <xdr:cNvSpPr/>
      </xdr:nvSpPr>
      <xdr:spPr>
        <a:xfrm>
          <a:off x="12550588" y="8213912"/>
          <a:ext cx="2095500" cy="5154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800">
              <a:solidFill>
                <a:srgbClr val="FFFF00"/>
              </a:solidFill>
            </a:rPr>
            <a:t>2020</a:t>
          </a:r>
          <a:r>
            <a:rPr lang="ko-KR" altLang="en-US" sz="1800">
              <a:solidFill>
                <a:srgbClr val="FFFF00"/>
              </a:solidFill>
            </a:rPr>
            <a:t>년 표준품셈</a:t>
          </a:r>
        </a:p>
      </xdr:txBody>
    </xdr:sp>
    <xdr:clientData/>
  </xdr:twoCellAnchor>
  <xdr:twoCellAnchor>
    <xdr:from>
      <xdr:col>23</xdr:col>
      <xdr:colOff>342900</xdr:colOff>
      <xdr:row>0</xdr:row>
      <xdr:rowOff>242046</xdr:rowOff>
    </xdr:from>
    <xdr:to>
      <xdr:col>25</xdr:col>
      <xdr:colOff>645459</xdr:colOff>
      <xdr:row>2</xdr:row>
      <xdr:rowOff>320487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ACCD1038-4B76-4AD4-92AB-E43367BD3BD9}"/>
            </a:ext>
          </a:extLst>
        </xdr:cNvPr>
        <xdr:cNvSpPr/>
      </xdr:nvSpPr>
      <xdr:spPr>
        <a:xfrm>
          <a:off x="12422841" y="242046"/>
          <a:ext cx="2095500" cy="5154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800">
              <a:solidFill>
                <a:srgbClr val="FFFF00"/>
              </a:solidFill>
            </a:rPr>
            <a:t>2025</a:t>
          </a:r>
          <a:r>
            <a:rPr lang="ko-KR" altLang="en-US" sz="1800">
              <a:solidFill>
                <a:srgbClr val="FFFF00"/>
              </a:solidFill>
            </a:rPr>
            <a:t>년 표준품셈</a:t>
          </a:r>
        </a:p>
      </xdr:txBody>
    </xdr:sp>
    <xdr:clientData/>
  </xdr:twoCellAnchor>
  <xdr:twoCellAnchor>
    <xdr:from>
      <xdr:col>23</xdr:col>
      <xdr:colOff>571501</xdr:colOff>
      <xdr:row>52</xdr:row>
      <xdr:rowOff>98902</xdr:rowOff>
    </xdr:from>
    <xdr:to>
      <xdr:col>27</xdr:col>
      <xdr:colOff>403414</xdr:colOff>
      <xdr:row>55</xdr:row>
      <xdr:rowOff>238246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7CD1A843-1341-445F-8C89-36DC268E7764}"/>
            </a:ext>
          </a:extLst>
        </xdr:cNvPr>
        <xdr:cNvSpPr/>
      </xdr:nvSpPr>
      <xdr:spPr>
        <a:xfrm>
          <a:off x="12581284" y="12555945"/>
          <a:ext cx="3733021" cy="85993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23</xdr:row>
      <xdr:rowOff>95250</xdr:rowOff>
    </xdr:from>
    <xdr:to>
      <xdr:col>28</xdr:col>
      <xdr:colOff>427998</xdr:colOff>
      <xdr:row>49</xdr:row>
      <xdr:rowOff>303886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54801B90-2CD8-4F0A-8AE7-0FC754CBB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7850" y="4143375"/>
          <a:ext cx="5019048" cy="731428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352425</xdr:colOff>
      <xdr:row>23</xdr:row>
      <xdr:rowOff>95250</xdr:rowOff>
    </xdr:from>
    <xdr:to>
      <xdr:col>12</xdr:col>
      <xdr:colOff>180359</xdr:colOff>
      <xdr:row>47</xdr:row>
      <xdr:rowOff>256345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A1052FF8-83CF-4987-8B03-353FCF8BD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143375"/>
          <a:ext cx="4923809" cy="66380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28</xdr:col>
      <xdr:colOff>676275</xdr:colOff>
      <xdr:row>23</xdr:row>
      <xdr:rowOff>104775</xdr:rowOff>
    </xdr:from>
    <xdr:to>
      <xdr:col>36</xdr:col>
      <xdr:colOff>170802</xdr:colOff>
      <xdr:row>49</xdr:row>
      <xdr:rowOff>237220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78DFD556-D322-4ABD-AD63-3B0E74A37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25175" y="4152900"/>
          <a:ext cx="5180952" cy="72380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390525</xdr:colOff>
      <xdr:row>39</xdr:row>
      <xdr:rowOff>9524</xdr:rowOff>
    </xdr:from>
    <xdr:to>
      <xdr:col>11</xdr:col>
      <xdr:colOff>133350</xdr:colOff>
      <xdr:row>39</xdr:row>
      <xdr:rowOff>190499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2E845811-F2E6-4EE8-80BB-7D7B9C871253}"/>
            </a:ext>
          </a:extLst>
        </xdr:cNvPr>
        <xdr:cNvSpPr/>
      </xdr:nvSpPr>
      <xdr:spPr>
        <a:xfrm>
          <a:off x="647700" y="8020049"/>
          <a:ext cx="4657725" cy="1809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15</xdr:col>
      <xdr:colOff>57150</xdr:colOff>
      <xdr:row>32</xdr:row>
      <xdr:rowOff>161924</xdr:rowOff>
    </xdr:from>
    <xdr:to>
      <xdr:col>28</xdr:col>
      <xdr:colOff>361950</xdr:colOff>
      <xdr:row>33</xdr:row>
      <xdr:rowOff>228600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66333D93-CBA3-4D8F-A6A4-3AC71485E268}"/>
            </a:ext>
          </a:extLst>
        </xdr:cNvPr>
        <xdr:cNvSpPr/>
      </xdr:nvSpPr>
      <xdr:spPr>
        <a:xfrm>
          <a:off x="5953125" y="6438899"/>
          <a:ext cx="4657725" cy="3143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29</xdr:col>
      <xdr:colOff>276225</xdr:colOff>
      <xdr:row>39</xdr:row>
      <xdr:rowOff>238123</xdr:rowOff>
    </xdr:from>
    <xdr:to>
      <xdr:col>36</xdr:col>
      <xdr:colOff>95250</xdr:colOff>
      <xdr:row>43</xdr:row>
      <xdr:rowOff>66674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722FC675-4918-4ECC-AC35-B20DDA431D61}"/>
            </a:ext>
          </a:extLst>
        </xdr:cNvPr>
        <xdr:cNvSpPr/>
      </xdr:nvSpPr>
      <xdr:spPr>
        <a:xfrm>
          <a:off x="11372850" y="8248648"/>
          <a:ext cx="4657725" cy="108585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28</xdr:col>
      <xdr:colOff>695325</xdr:colOff>
      <xdr:row>51</xdr:row>
      <xdr:rowOff>38100</xdr:rowOff>
    </xdr:from>
    <xdr:to>
      <xdr:col>36</xdr:col>
      <xdr:colOff>313662</xdr:colOff>
      <xdr:row>85</xdr:row>
      <xdr:rowOff>151488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F3D2443E-5E84-4279-9D1D-33DCD6A35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44225" y="11820525"/>
          <a:ext cx="5304762" cy="72952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123825</xdr:colOff>
      <xdr:row>51</xdr:row>
      <xdr:rowOff>57150</xdr:rowOff>
    </xdr:from>
    <xdr:to>
      <xdr:col>28</xdr:col>
      <xdr:colOff>370855</xdr:colOff>
      <xdr:row>85</xdr:row>
      <xdr:rowOff>141967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793BB11-610E-44A8-B5B7-F2C14038E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57850" y="11839575"/>
          <a:ext cx="4961905" cy="726666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51</xdr:row>
      <xdr:rowOff>38100</xdr:rowOff>
    </xdr:from>
    <xdr:to>
      <xdr:col>11</xdr:col>
      <xdr:colOff>170831</xdr:colOff>
      <xdr:row>85</xdr:row>
      <xdr:rowOff>132440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751BB045-C707-47B8-B7AD-177D590A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0525" y="11820525"/>
          <a:ext cx="4952381" cy="727619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142875</xdr:colOff>
      <xdr:row>56</xdr:row>
      <xdr:rowOff>76200</xdr:rowOff>
    </xdr:from>
    <xdr:to>
      <xdr:col>10</xdr:col>
      <xdr:colOff>66675</xdr:colOff>
      <xdr:row>56</xdr:row>
      <xdr:rowOff>285750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49D30940-C55C-484F-A827-E083F109226E}"/>
            </a:ext>
          </a:extLst>
        </xdr:cNvPr>
        <xdr:cNvSpPr/>
      </xdr:nvSpPr>
      <xdr:spPr>
        <a:xfrm>
          <a:off x="400050" y="13430250"/>
          <a:ext cx="4657725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15</xdr:col>
      <xdr:colOff>47625</xdr:colOff>
      <xdr:row>64</xdr:row>
      <xdr:rowOff>85725</xdr:rowOff>
    </xdr:from>
    <xdr:to>
      <xdr:col>28</xdr:col>
      <xdr:colOff>352425</xdr:colOff>
      <xdr:row>65</xdr:row>
      <xdr:rowOff>133350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EAABAB86-7084-470D-8927-938689E415D0}"/>
            </a:ext>
          </a:extLst>
        </xdr:cNvPr>
        <xdr:cNvSpPr/>
      </xdr:nvSpPr>
      <xdr:spPr>
        <a:xfrm>
          <a:off x="5943600" y="15649575"/>
          <a:ext cx="4657725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29</xdr:col>
      <xdr:colOff>219075</xdr:colOff>
      <xdr:row>56</xdr:row>
      <xdr:rowOff>314324</xdr:rowOff>
    </xdr:from>
    <xdr:to>
      <xdr:col>36</xdr:col>
      <xdr:colOff>38100</xdr:colOff>
      <xdr:row>59</xdr:row>
      <xdr:rowOff>257174</xdr:rowOff>
    </xdr:to>
    <xdr:sp macro="" textlink="">
      <xdr:nvSpPr>
        <xdr:cNvPr id="19" name="직사각형 18">
          <a:extLst>
            <a:ext uri="{FF2B5EF4-FFF2-40B4-BE49-F238E27FC236}">
              <a16:creationId xmlns:a16="http://schemas.microsoft.com/office/drawing/2014/main" id="{959A30D7-0C31-4ADA-A4AE-5ECD84220C79}"/>
            </a:ext>
          </a:extLst>
        </xdr:cNvPr>
        <xdr:cNvSpPr/>
      </xdr:nvSpPr>
      <xdr:spPr>
        <a:xfrm>
          <a:off x="11315700" y="13668374"/>
          <a:ext cx="4657725" cy="885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1</xdr:col>
      <xdr:colOff>0</xdr:colOff>
      <xdr:row>91</xdr:row>
      <xdr:rowOff>0</xdr:rowOff>
    </xdr:from>
    <xdr:to>
      <xdr:col>11</xdr:col>
      <xdr:colOff>123195</xdr:colOff>
      <xdr:row>134</xdr:row>
      <xdr:rowOff>75320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EFB87BA6-9EE0-452A-A6EF-FF9FE0A2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7175" y="21669375"/>
          <a:ext cx="5038095" cy="70380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14</xdr:col>
      <xdr:colOff>38100</xdr:colOff>
      <xdr:row>90</xdr:row>
      <xdr:rowOff>95250</xdr:rowOff>
    </xdr:from>
    <xdr:to>
      <xdr:col>28</xdr:col>
      <xdr:colOff>504200</xdr:colOff>
      <xdr:row>135</xdr:row>
      <xdr:rowOff>65768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C975DD46-7D04-4E73-9316-EFB4715A4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53100" y="21602700"/>
          <a:ext cx="5000000" cy="72571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29</xdr:col>
      <xdr:colOff>19050</xdr:colOff>
      <xdr:row>90</xdr:row>
      <xdr:rowOff>123825</xdr:rowOff>
    </xdr:from>
    <xdr:to>
      <xdr:col>36</xdr:col>
      <xdr:colOff>419100</xdr:colOff>
      <xdr:row>135</xdr:row>
      <xdr:rowOff>113390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976B74D4-3C52-4B62-B534-A47A2A88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115675" y="21631275"/>
          <a:ext cx="5238750" cy="727619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209550</xdr:colOff>
      <xdr:row>117</xdr:row>
      <xdr:rowOff>114300</xdr:rowOff>
    </xdr:from>
    <xdr:to>
      <xdr:col>10</xdr:col>
      <xdr:colOff>133350</xdr:colOff>
      <xdr:row>119</xdr:row>
      <xdr:rowOff>0</xdr:rowOff>
    </xdr:to>
    <xdr:sp macro="" textlink="">
      <xdr:nvSpPr>
        <xdr:cNvPr id="23" name="직사각형 22">
          <a:extLst>
            <a:ext uri="{FF2B5EF4-FFF2-40B4-BE49-F238E27FC236}">
              <a16:creationId xmlns:a16="http://schemas.microsoft.com/office/drawing/2014/main" id="{24935888-5465-40B7-8589-BD21DB7D821A}"/>
            </a:ext>
          </a:extLst>
        </xdr:cNvPr>
        <xdr:cNvSpPr/>
      </xdr:nvSpPr>
      <xdr:spPr>
        <a:xfrm>
          <a:off x="466725" y="25993725"/>
          <a:ext cx="4657725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15</xdr:col>
      <xdr:colOff>104775</xdr:colOff>
      <xdr:row>107</xdr:row>
      <xdr:rowOff>152400</xdr:rowOff>
    </xdr:from>
    <xdr:to>
      <xdr:col>28</xdr:col>
      <xdr:colOff>409575</xdr:colOff>
      <xdr:row>109</xdr:row>
      <xdr:rowOff>38100</xdr:rowOff>
    </xdr:to>
    <xdr:sp macro="" textlink="">
      <xdr:nvSpPr>
        <xdr:cNvPr id="24" name="직사각형 23">
          <a:extLst>
            <a:ext uri="{FF2B5EF4-FFF2-40B4-BE49-F238E27FC236}">
              <a16:creationId xmlns:a16="http://schemas.microsoft.com/office/drawing/2014/main" id="{B4B0221A-D6C9-45B1-94E7-ADCA1DDE5046}"/>
            </a:ext>
          </a:extLst>
        </xdr:cNvPr>
        <xdr:cNvSpPr/>
      </xdr:nvSpPr>
      <xdr:spPr>
        <a:xfrm>
          <a:off x="6000750" y="24412575"/>
          <a:ext cx="4657725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29</xdr:col>
      <xdr:colOff>485775</xdr:colOff>
      <xdr:row>130</xdr:row>
      <xdr:rowOff>57150</xdr:rowOff>
    </xdr:from>
    <xdr:to>
      <xdr:col>36</xdr:col>
      <xdr:colOff>304800</xdr:colOff>
      <xdr:row>131</xdr:row>
      <xdr:rowOff>104775</xdr:rowOff>
    </xdr:to>
    <xdr:sp macro="" textlink="">
      <xdr:nvSpPr>
        <xdr:cNvPr id="25" name="직사각형 24">
          <a:extLst>
            <a:ext uri="{FF2B5EF4-FFF2-40B4-BE49-F238E27FC236}">
              <a16:creationId xmlns:a16="http://schemas.microsoft.com/office/drawing/2014/main" id="{14AC26CA-681F-49CB-90A5-2C4545365053}"/>
            </a:ext>
          </a:extLst>
        </xdr:cNvPr>
        <xdr:cNvSpPr/>
      </xdr:nvSpPr>
      <xdr:spPr>
        <a:xfrm>
          <a:off x="11582400" y="28041600"/>
          <a:ext cx="4657725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230720</xdr:colOff>
      <xdr:row>2</xdr:row>
      <xdr:rowOff>42388</xdr:rowOff>
    </xdr:from>
    <xdr:to>
      <xdr:col>26</xdr:col>
      <xdr:colOff>389283</xdr:colOff>
      <xdr:row>26</xdr:row>
      <xdr:rowOff>41413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F4A4E899-627B-4C55-9136-E6F11FE4E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90068" y="481366"/>
          <a:ext cx="9782954" cy="50514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12</xdr:col>
      <xdr:colOff>189435</xdr:colOff>
      <xdr:row>9</xdr:row>
      <xdr:rowOff>127847</xdr:rowOff>
    </xdr:from>
    <xdr:to>
      <xdr:col>23</xdr:col>
      <xdr:colOff>333671</xdr:colOff>
      <xdr:row>25</xdr:row>
      <xdr:rowOff>69218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548783" y="2099108"/>
          <a:ext cx="7706258" cy="326269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134471</xdr:colOff>
      <xdr:row>0</xdr:row>
      <xdr:rowOff>268941</xdr:rowOff>
    </xdr:from>
    <xdr:to>
      <xdr:col>29</xdr:col>
      <xdr:colOff>134471</xdr:colOff>
      <xdr:row>26</xdr:row>
      <xdr:rowOff>134471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5EB996F5-117A-4DF7-AB56-F67085107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67412" y="268941"/>
          <a:ext cx="4101353" cy="7093324"/>
        </a:xfrm>
        <a:prstGeom prst="rect">
          <a:avLst/>
        </a:prstGeom>
      </xdr:spPr>
    </xdr:pic>
    <xdr:clientData/>
  </xdr:twoCellAnchor>
  <xdr:twoCellAnchor editAs="oneCell">
    <xdr:from>
      <xdr:col>15</xdr:col>
      <xdr:colOff>582386</xdr:colOff>
      <xdr:row>1</xdr:row>
      <xdr:rowOff>23133</xdr:rowOff>
    </xdr:from>
    <xdr:to>
      <xdr:col>23</xdr:col>
      <xdr:colOff>81643</xdr:colOff>
      <xdr:row>26</xdr:row>
      <xdr:rowOff>95251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FFE60EC0-832B-4C13-AA59-FE22FB066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34850" y="336097"/>
          <a:ext cx="4942114" cy="680765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12</xdr:col>
      <xdr:colOff>460599</xdr:colOff>
      <xdr:row>4</xdr:row>
      <xdr:rowOff>126966</xdr:rowOff>
    </xdr:from>
    <xdr:to>
      <xdr:col>15</xdr:col>
      <xdr:colOff>347870</xdr:colOff>
      <xdr:row>5</xdr:row>
      <xdr:rowOff>24847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969034" y="1195423"/>
          <a:ext cx="1949640" cy="17120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23</xdr:col>
      <xdr:colOff>201305</xdr:colOff>
      <xdr:row>15</xdr:row>
      <xdr:rowOff>235324</xdr:rowOff>
    </xdr:from>
    <xdr:to>
      <xdr:col>26</xdr:col>
      <xdr:colOff>403411</xdr:colOff>
      <xdr:row>17</xdr:row>
      <xdr:rowOff>123264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7234246" y="4381500"/>
          <a:ext cx="2252783" cy="44823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16</xdr:col>
      <xdr:colOff>359552</xdr:colOff>
      <xdr:row>5</xdr:row>
      <xdr:rowOff>117027</xdr:rowOff>
    </xdr:from>
    <xdr:to>
      <xdr:col>19</xdr:col>
      <xdr:colOff>579783</xdr:colOff>
      <xdr:row>6</xdr:row>
      <xdr:rowOff>223630</xdr:rowOff>
    </xdr:to>
    <xdr:sp macro="" textlink="">
      <xdr:nvSpPr>
        <xdr:cNvPr id="9" name="직사각형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2617813" y="1458810"/>
          <a:ext cx="2282600" cy="37992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7</xdr:col>
      <xdr:colOff>647700</xdr:colOff>
      <xdr:row>1</xdr:row>
      <xdr:rowOff>0</xdr:rowOff>
    </xdr:from>
    <xdr:to>
      <xdr:col>15</xdr:col>
      <xdr:colOff>447014</xdr:colOff>
      <xdr:row>26</xdr:row>
      <xdr:rowOff>103908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34B42B0-08D4-45F8-B172-0FD39ADAD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4650" y="314325"/>
          <a:ext cx="5285714" cy="693333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AC30"/>
  <sheetViews>
    <sheetView view="pageBreakPreview" zoomScale="115" zoomScaleNormal="100" zoomScaleSheetLayoutView="115" workbookViewId="0">
      <selection activeCell="D8" sqref="D8"/>
    </sheetView>
    <sheetView workbookViewId="1"/>
  </sheetViews>
  <sheetFormatPr defaultRowHeight="12.75"/>
  <cols>
    <col min="1" max="1" width="0.625" style="57" customWidth="1"/>
    <col min="2" max="2" width="12.25" style="57" customWidth="1"/>
    <col min="3" max="3" width="24.5" style="57" customWidth="1"/>
    <col min="4" max="4" width="22.5" style="57" customWidth="1"/>
    <col min="5" max="5" width="8.125" style="57" customWidth="1"/>
    <col min="6" max="9" width="15.375" style="57" customWidth="1"/>
    <col min="10" max="10" width="14.25" style="57" customWidth="1"/>
    <col min="11" max="16384" width="9" style="57"/>
  </cols>
  <sheetData>
    <row r="1" spans="2:29" ht="24.95" customHeight="1">
      <c r="B1" s="399" t="s">
        <v>75</v>
      </c>
      <c r="C1" s="399"/>
      <c r="D1" s="399"/>
      <c r="E1" s="399"/>
      <c r="F1" s="399"/>
      <c r="G1" s="399"/>
      <c r="H1" s="399"/>
      <c r="I1" s="399"/>
      <c r="J1" s="399"/>
    </row>
    <row r="2" spans="2:29" ht="9.9499999999999993" customHeight="1">
      <c r="B2" s="400"/>
      <c r="C2" s="400"/>
      <c r="D2" s="400"/>
      <c r="E2" s="400"/>
      <c r="F2" s="400"/>
      <c r="G2" s="400"/>
      <c r="H2" s="400"/>
      <c r="I2" s="400"/>
      <c r="J2" s="400"/>
    </row>
    <row r="3" spans="2:29" ht="30.75" customHeight="1">
      <c r="B3" s="64" t="s">
        <v>76</v>
      </c>
      <c r="C3" s="65" t="s">
        <v>9</v>
      </c>
      <c r="D3" s="65" t="s">
        <v>1</v>
      </c>
      <c r="E3" s="65" t="s">
        <v>2</v>
      </c>
      <c r="F3" s="65" t="s">
        <v>3</v>
      </c>
      <c r="G3" s="65" t="s">
        <v>18</v>
      </c>
      <c r="H3" s="65" t="s">
        <v>19</v>
      </c>
      <c r="I3" s="65" t="s">
        <v>4</v>
      </c>
      <c r="J3" s="66" t="s">
        <v>12</v>
      </c>
    </row>
    <row r="4" spans="2:29" ht="19.7" customHeight="1">
      <c r="B4" s="58"/>
      <c r="C4" s="59"/>
      <c r="D4" s="60"/>
      <c r="E4" s="60"/>
      <c r="F4" s="67"/>
      <c r="G4" s="67"/>
      <c r="H4" s="67"/>
      <c r="I4" s="67"/>
      <c r="J4" s="97"/>
      <c r="Z4" s="62"/>
      <c r="AB4" s="62"/>
    </row>
    <row r="5" spans="2:29" ht="19.7" customHeight="1">
      <c r="B5" s="58"/>
      <c r="C5" s="59"/>
      <c r="D5" s="60"/>
      <c r="E5" s="60"/>
      <c r="F5" s="67"/>
      <c r="G5" s="67"/>
      <c r="H5" s="67"/>
      <c r="I5" s="67"/>
      <c r="J5" s="97"/>
      <c r="Z5" s="62"/>
      <c r="AB5" s="62"/>
    </row>
    <row r="6" spans="2:29" ht="19.7" customHeight="1">
      <c r="B6" s="58"/>
      <c r="C6" s="59"/>
      <c r="D6" s="60"/>
      <c r="E6" s="60"/>
      <c r="F6" s="67"/>
      <c r="G6" s="67"/>
      <c r="H6" s="67"/>
      <c r="I6" s="67"/>
      <c r="J6" s="97"/>
      <c r="Z6" s="62"/>
      <c r="AC6" s="62"/>
    </row>
    <row r="7" spans="2:29" ht="19.7" customHeight="1">
      <c r="B7" s="58"/>
      <c r="C7" s="59"/>
      <c r="D7" s="98"/>
      <c r="E7" s="60"/>
      <c r="F7" s="67"/>
      <c r="G7" s="67"/>
      <c r="H7" s="67"/>
      <c r="I7" s="67"/>
      <c r="J7" s="97"/>
      <c r="Z7" s="62"/>
      <c r="AC7" s="62"/>
    </row>
    <row r="8" spans="2:29" ht="19.7" customHeight="1">
      <c r="B8" s="58"/>
      <c r="C8" s="59"/>
      <c r="D8" s="59"/>
      <c r="E8" s="60"/>
      <c r="F8" s="67"/>
      <c r="G8" s="67"/>
      <c r="H8" s="67"/>
      <c r="I8" s="67"/>
      <c r="J8" s="61"/>
      <c r="Z8" s="62"/>
      <c r="AB8" s="62"/>
    </row>
    <row r="9" spans="2:29" ht="19.7" customHeight="1">
      <c r="B9" s="58"/>
      <c r="C9" s="59"/>
      <c r="D9" s="59"/>
      <c r="E9" s="60"/>
      <c r="F9" s="67"/>
      <c r="G9" s="67"/>
      <c r="H9" s="67"/>
      <c r="I9" s="67"/>
      <c r="J9" s="61"/>
      <c r="Z9" s="62"/>
      <c r="AA9" s="62"/>
      <c r="AB9" s="62"/>
      <c r="AC9" s="62"/>
    </row>
    <row r="10" spans="2:29" ht="19.7" customHeight="1">
      <c r="B10" s="58"/>
      <c r="C10" s="59"/>
      <c r="D10" s="59"/>
      <c r="E10" s="60"/>
      <c r="F10" s="67"/>
      <c r="G10" s="67"/>
      <c r="H10" s="67"/>
      <c r="I10" s="67"/>
      <c r="J10" s="61"/>
      <c r="Z10" s="62"/>
      <c r="AA10" s="62"/>
      <c r="AB10" s="62"/>
      <c r="AC10" s="62"/>
    </row>
    <row r="11" spans="2:29" ht="19.7" customHeight="1">
      <c r="B11" s="58"/>
      <c r="C11" s="59"/>
      <c r="D11" s="59"/>
      <c r="E11" s="60"/>
      <c r="F11" s="67"/>
      <c r="G11" s="67"/>
      <c r="H11" s="67"/>
      <c r="I11" s="67"/>
      <c r="J11" s="61"/>
      <c r="Z11" s="62"/>
      <c r="AA11" s="62"/>
      <c r="AB11" s="62"/>
      <c r="AC11" s="62"/>
    </row>
    <row r="12" spans="2:29" ht="19.7" customHeight="1">
      <c r="B12" s="58"/>
      <c r="C12" s="59"/>
      <c r="D12" s="59"/>
      <c r="E12" s="60"/>
      <c r="F12" s="67"/>
      <c r="G12" s="67"/>
      <c r="H12" s="67"/>
      <c r="I12" s="67"/>
      <c r="J12" s="61"/>
      <c r="Z12" s="62"/>
      <c r="AA12" s="62"/>
      <c r="AB12" s="62"/>
      <c r="AC12" s="62"/>
    </row>
    <row r="13" spans="2:29" ht="19.7" customHeight="1">
      <c r="B13" s="58"/>
      <c r="C13" s="59"/>
      <c r="D13" s="59"/>
      <c r="E13" s="60"/>
      <c r="F13" s="67"/>
      <c r="G13" s="67"/>
      <c r="H13" s="67"/>
      <c r="I13" s="67"/>
      <c r="J13" s="61"/>
      <c r="Z13" s="62"/>
      <c r="AA13" s="62"/>
      <c r="AB13" s="62"/>
      <c r="AC13" s="62"/>
    </row>
    <row r="14" spans="2:29" ht="19.7" customHeight="1">
      <c r="B14" s="58"/>
      <c r="C14" s="59"/>
      <c r="D14" s="59"/>
      <c r="E14" s="60"/>
      <c r="F14" s="67"/>
      <c r="G14" s="67"/>
      <c r="H14" s="67"/>
      <c r="I14" s="67"/>
      <c r="J14" s="61"/>
      <c r="Z14" s="62"/>
      <c r="AA14" s="62"/>
      <c r="AB14" s="62"/>
      <c r="AC14" s="62"/>
    </row>
    <row r="15" spans="2:29" ht="19.7" customHeight="1">
      <c r="B15" s="58"/>
      <c r="C15" s="59"/>
      <c r="D15" s="59"/>
      <c r="E15" s="60"/>
      <c r="F15" s="67"/>
      <c r="G15" s="67"/>
      <c r="H15" s="67"/>
      <c r="I15" s="67"/>
      <c r="J15" s="61"/>
      <c r="Z15" s="62"/>
      <c r="AA15" s="62"/>
      <c r="AB15" s="62"/>
      <c r="AC15" s="62"/>
    </row>
    <row r="16" spans="2:29" ht="19.7" customHeight="1">
      <c r="B16" s="58"/>
      <c r="C16" s="59"/>
      <c r="D16" s="59"/>
      <c r="E16" s="60"/>
      <c r="F16" s="67"/>
      <c r="G16" s="67"/>
      <c r="H16" s="67"/>
      <c r="I16" s="67"/>
      <c r="J16" s="61"/>
      <c r="Z16" s="62"/>
      <c r="AA16" s="62"/>
      <c r="AB16" s="62"/>
      <c r="AC16" s="62"/>
    </row>
    <row r="17" spans="2:29" ht="19.7" customHeight="1">
      <c r="B17" s="58"/>
      <c r="C17" s="59"/>
      <c r="E17" s="59"/>
      <c r="F17" s="67"/>
      <c r="G17" s="67"/>
      <c r="H17" s="67"/>
      <c r="I17" s="67"/>
      <c r="J17" s="61"/>
      <c r="Z17" s="62"/>
      <c r="AA17" s="62"/>
      <c r="AB17" s="62"/>
    </row>
    <row r="18" spans="2:29" ht="19.7" customHeight="1">
      <c r="B18" s="58"/>
      <c r="C18" s="59"/>
      <c r="D18" s="59"/>
      <c r="E18" s="60"/>
      <c r="F18" s="67"/>
      <c r="G18" s="67"/>
      <c r="H18" s="67"/>
      <c r="I18" s="67"/>
      <c r="J18" s="61"/>
      <c r="Z18" s="62"/>
      <c r="AA18" s="62"/>
      <c r="AB18" s="62"/>
      <c r="AC18" s="62"/>
    </row>
    <row r="19" spans="2:29" ht="19.7" customHeight="1">
      <c r="B19" s="58"/>
      <c r="C19" s="59"/>
      <c r="D19" s="59"/>
      <c r="E19" s="60"/>
      <c r="F19" s="67"/>
      <c r="G19" s="67"/>
      <c r="H19" s="67"/>
      <c r="I19" s="67"/>
      <c r="J19" s="61"/>
      <c r="Z19" s="62"/>
      <c r="AA19" s="62"/>
      <c r="AB19" s="62"/>
      <c r="AC19" s="62"/>
    </row>
    <row r="20" spans="2:29" ht="19.7" customHeight="1">
      <c r="B20" s="58"/>
      <c r="C20" s="59"/>
      <c r="D20" s="59"/>
      <c r="E20" s="60"/>
      <c r="F20" s="67"/>
      <c r="G20" s="67"/>
      <c r="H20" s="67"/>
      <c r="I20" s="67"/>
      <c r="J20" s="61"/>
      <c r="Z20" s="62"/>
      <c r="AA20" s="62"/>
      <c r="AB20" s="62"/>
      <c r="AC20" s="62"/>
    </row>
    <row r="21" spans="2:29" ht="19.7" customHeight="1">
      <c r="B21" s="58"/>
      <c r="C21" s="59"/>
      <c r="D21" s="59"/>
      <c r="E21" s="60"/>
      <c r="F21" s="67"/>
      <c r="G21" s="67"/>
      <c r="H21" s="67"/>
      <c r="I21" s="67"/>
      <c r="J21" s="61"/>
      <c r="Z21" s="62"/>
      <c r="AA21" s="62"/>
      <c r="AB21" s="62"/>
      <c r="AC21" s="62"/>
    </row>
    <row r="22" spans="2:29" ht="19.7" customHeight="1">
      <c r="B22" s="58"/>
      <c r="C22" s="59"/>
      <c r="D22" s="59"/>
      <c r="E22" s="60"/>
      <c r="F22" s="67"/>
      <c r="G22" s="67"/>
      <c r="H22" s="67"/>
      <c r="I22" s="67"/>
      <c r="J22" s="61"/>
      <c r="Z22" s="62"/>
      <c r="AB22" s="62"/>
    </row>
    <row r="23" spans="2:29" ht="19.7" customHeight="1">
      <c r="B23" s="58"/>
      <c r="C23" s="59"/>
      <c r="D23" s="59"/>
      <c r="E23" s="60"/>
      <c r="F23" s="67"/>
      <c r="G23" s="67"/>
      <c r="H23" s="67"/>
      <c r="I23" s="67"/>
      <c r="J23" s="61"/>
      <c r="Z23" s="62"/>
      <c r="AB23" s="62"/>
    </row>
    <row r="24" spans="2:29" ht="19.7" customHeight="1">
      <c r="B24" s="58"/>
      <c r="C24" s="59"/>
      <c r="D24" s="59"/>
      <c r="E24" s="60"/>
      <c r="F24" s="67"/>
      <c r="G24" s="67"/>
      <c r="H24" s="67"/>
      <c r="I24" s="67"/>
      <c r="J24" s="61"/>
      <c r="Z24" s="62"/>
      <c r="AB24" s="62"/>
    </row>
    <row r="25" spans="2:29" ht="19.7" customHeight="1">
      <c r="B25" s="58"/>
      <c r="C25" s="59"/>
      <c r="D25" s="59"/>
      <c r="E25" s="60"/>
      <c r="F25" s="67"/>
      <c r="G25" s="67"/>
      <c r="H25" s="67"/>
      <c r="I25" s="67"/>
      <c r="J25" s="61"/>
      <c r="Z25" s="62"/>
      <c r="AB25" s="62"/>
    </row>
    <row r="26" spans="2:29" ht="19.7" customHeight="1">
      <c r="B26" s="58"/>
      <c r="C26" s="59"/>
      <c r="D26" s="59"/>
      <c r="E26" s="60"/>
      <c r="F26" s="67"/>
      <c r="G26" s="67"/>
      <c r="H26" s="67"/>
      <c r="I26" s="67"/>
      <c r="J26" s="61"/>
      <c r="Z26" s="62"/>
      <c r="AB26" s="62"/>
    </row>
    <row r="27" spans="2:29" ht="19.7" customHeight="1">
      <c r="B27" s="58"/>
      <c r="C27" s="59"/>
      <c r="D27" s="59"/>
      <c r="E27" s="60"/>
      <c r="F27" s="67"/>
      <c r="G27" s="67"/>
      <c r="H27" s="67"/>
      <c r="I27" s="67"/>
      <c r="J27" s="61"/>
      <c r="Z27" s="62"/>
      <c r="AA27" s="62"/>
      <c r="AB27" s="62"/>
      <c r="AC27" s="62"/>
    </row>
    <row r="28" spans="2:29" ht="19.7" customHeight="1">
      <c r="B28" s="99"/>
      <c r="C28" s="100"/>
      <c r="D28" s="100"/>
      <c r="E28" s="101"/>
      <c r="F28" s="102"/>
      <c r="G28" s="102"/>
      <c r="H28" s="102"/>
      <c r="I28" s="102"/>
      <c r="J28" s="103"/>
      <c r="Z28" s="62"/>
      <c r="AA28" s="62"/>
      <c r="AB28" s="62"/>
    </row>
    <row r="29" spans="2:29" ht="19.7" customHeight="1">
      <c r="B29" s="58"/>
      <c r="C29" s="59"/>
      <c r="D29" s="59"/>
      <c r="E29" s="60"/>
      <c r="F29" s="67"/>
      <c r="G29" s="67"/>
      <c r="H29" s="67"/>
      <c r="I29" s="67"/>
      <c r="J29" s="61"/>
      <c r="Z29" s="62"/>
      <c r="AA29" s="62"/>
      <c r="AB29" s="62"/>
    </row>
    <row r="30" spans="2:29">
      <c r="B30" s="63"/>
      <c r="C30" s="63"/>
      <c r="D30" s="63"/>
      <c r="E30" s="63"/>
      <c r="F30" s="63"/>
      <c r="G30" s="63"/>
      <c r="H30" s="63"/>
      <c r="I30" s="63"/>
      <c r="J30" s="63"/>
    </row>
  </sheetData>
  <mergeCells count="1">
    <mergeCell ref="B1:J2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30"/>
  <sheetViews>
    <sheetView view="pageBreakPreview" topLeftCell="A8" zoomScaleNormal="100" zoomScaleSheetLayoutView="100" workbookViewId="0">
      <selection activeCell="D8" sqref="D8"/>
    </sheetView>
    <sheetView workbookViewId="1"/>
  </sheetViews>
  <sheetFormatPr defaultRowHeight="16.5"/>
  <cols>
    <col min="1" max="1" width="0.625" style="54" customWidth="1"/>
    <col min="2" max="2" width="7" style="54" customWidth="1"/>
    <col min="3" max="3" width="23" style="54" customWidth="1"/>
    <col min="4" max="4" width="24" style="54" customWidth="1"/>
    <col min="5" max="5" width="6.25" style="54" customWidth="1"/>
    <col min="6" max="6" width="3.5" style="54" customWidth="1"/>
    <col min="7" max="7" width="8.75" style="54" customWidth="1"/>
    <col min="8" max="8" width="10" style="54" customWidth="1"/>
    <col min="9" max="9" width="8.75" style="54" customWidth="1"/>
    <col min="10" max="10" width="10" style="54" customWidth="1"/>
    <col min="11" max="11" width="8.5" style="54" customWidth="1"/>
    <col min="12" max="12" width="10" style="54" customWidth="1"/>
    <col min="13" max="13" width="8.5" style="54" customWidth="1"/>
    <col min="14" max="14" width="10" style="54" customWidth="1"/>
    <col min="15" max="15" width="8.375" style="54" customWidth="1"/>
    <col min="16" max="16384" width="9" style="54"/>
  </cols>
  <sheetData>
    <row r="1" spans="2:15" s="68" customFormat="1" ht="24.95" customHeight="1">
      <c r="B1" s="401" t="s">
        <v>77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2:15" s="68" customFormat="1" ht="9.9499999999999993" customHeight="1"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</row>
    <row r="3" spans="2:15" s="68" customFormat="1" ht="15.4" customHeight="1">
      <c r="B3" s="403" t="s">
        <v>76</v>
      </c>
      <c r="C3" s="403" t="s">
        <v>0</v>
      </c>
      <c r="D3" s="403" t="s">
        <v>1</v>
      </c>
      <c r="E3" s="403" t="s">
        <v>64</v>
      </c>
      <c r="F3" s="403" t="s">
        <v>2</v>
      </c>
      <c r="G3" s="403" t="s">
        <v>65</v>
      </c>
      <c r="H3" s="403"/>
      <c r="I3" s="403" t="s">
        <v>66</v>
      </c>
      <c r="J3" s="403"/>
      <c r="K3" s="403" t="s">
        <v>67</v>
      </c>
      <c r="L3" s="403"/>
      <c r="M3" s="403" t="s">
        <v>68</v>
      </c>
      <c r="N3" s="403"/>
      <c r="O3" s="403" t="s">
        <v>12</v>
      </c>
    </row>
    <row r="4" spans="2:15" s="68" customFormat="1" ht="19.7" customHeight="1">
      <c r="B4" s="404"/>
      <c r="C4" s="404"/>
      <c r="D4" s="404"/>
      <c r="E4" s="404"/>
      <c r="F4" s="404"/>
      <c r="G4" s="86" t="s">
        <v>5</v>
      </c>
      <c r="H4" s="86" t="s">
        <v>6</v>
      </c>
      <c r="I4" s="86" t="s">
        <v>5</v>
      </c>
      <c r="J4" s="86" t="s">
        <v>6</v>
      </c>
      <c r="K4" s="86" t="s">
        <v>5</v>
      </c>
      <c r="L4" s="86" t="s">
        <v>6</v>
      </c>
      <c r="M4" s="86" t="s">
        <v>5</v>
      </c>
      <c r="N4" s="86" t="s">
        <v>6</v>
      </c>
      <c r="O4" s="404"/>
    </row>
    <row r="5" spans="2:15" s="68" customFormat="1" ht="19.7" customHeight="1">
      <c r="B5" s="84"/>
      <c r="C5" s="84"/>
      <c r="D5" s="84"/>
      <c r="E5" s="84"/>
      <c r="F5" s="84"/>
      <c r="G5" s="105"/>
      <c r="H5" s="105"/>
      <c r="I5" s="105"/>
      <c r="J5" s="105"/>
      <c r="K5" s="105"/>
      <c r="L5" s="105"/>
      <c r="M5" s="105"/>
      <c r="N5" s="105"/>
      <c r="O5" s="105"/>
    </row>
    <row r="6" spans="2:15" s="68" customFormat="1" ht="19.7" customHeight="1">
      <c r="B6" s="80"/>
      <c r="C6" s="78"/>
      <c r="D6" s="78"/>
      <c r="E6" s="80"/>
      <c r="F6" s="80"/>
      <c r="G6" s="76"/>
      <c r="H6" s="76"/>
      <c r="I6" s="88"/>
      <c r="J6" s="77"/>
      <c r="K6" s="88"/>
      <c r="L6" s="77"/>
      <c r="M6" s="88"/>
      <c r="N6" s="77"/>
      <c r="O6" s="88"/>
    </row>
    <row r="7" spans="2:15" s="68" customFormat="1" ht="19.7" customHeight="1">
      <c r="B7" s="80"/>
      <c r="C7" s="78"/>
      <c r="D7" s="78"/>
      <c r="E7" s="80"/>
      <c r="F7" s="80"/>
      <c r="G7" s="76"/>
      <c r="H7" s="76"/>
      <c r="I7" s="88"/>
      <c r="J7" s="77"/>
      <c r="K7" s="88"/>
      <c r="L7" s="77"/>
      <c r="M7" s="88"/>
      <c r="N7" s="77"/>
      <c r="O7" s="88"/>
    </row>
    <row r="8" spans="2:15" s="68" customFormat="1" ht="19.7" customHeight="1">
      <c r="B8" s="80"/>
      <c r="C8" s="78"/>
      <c r="D8" s="104"/>
      <c r="E8" s="80"/>
      <c r="F8" s="80"/>
      <c r="G8" s="76"/>
      <c r="H8" s="76"/>
      <c r="I8" s="88"/>
      <c r="J8" s="77"/>
      <c r="K8" s="88"/>
      <c r="L8" s="77"/>
      <c r="M8" s="88"/>
      <c r="N8" s="77"/>
      <c r="O8" s="88"/>
    </row>
    <row r="9" spans="2:15" s="68" customFormat="1" ht="19.7" customHeight="1">
      <c r="B9" s="80"/>
      <c r="C9" s="78"/>
      <c r="D9" s="78"/>
      <c r="E9" s="87"/>
      <c r="F9" s="80"/>
      <c r="G9" s="76"/>
      <c r="H9" s="76"/>
      <c r="I9" s="88"/>
      <c r="J9" s="77"/>
      <c r="K9" s="88"/>
      <c r="L9" s="77"/>
      <c r="M9" s="88"/>
      <c r="N9" s="77"/>
      <c r="O9" s="88"/>
    </row>
    <row r="10" spans="2:15" s="68" customFormat="1" ht="19.7" customHeight="1">
      <c r="B10" s="80"/>
      <c r="C10" s="78"/>
      <c r="D10" s="78"/>
      <c r="E10" s="80"/>
      <c r="F10" s="80"/>
      <c r="G10" s="76"/>
      <c r="H10" s="76"/>
      <c r="I10" s="88"/>
      <c r="J10" s="77"/>
      <c r="K10" s="88"/>
      <c r="L10" s="77"/>
      <c r="M10" s="88"/>
      <c r="N10" s="77"/>
      <c r="O10" s="88"/>
    </row>
    <row r="11" spans="2:15" s="68" customFormat="1" ht="19.7" customHeight="1">
      <c r="B11" s="80"/>
      <c r="C11" s="78"/>
      <c r="D11" s="78"/>
      <c r="E11" s="80"/>
      <c r="F11" s="80"/>
      <c r="G11" s="76"/>
      <c r="H11" s="76"/>
      <c r="I11" s="88"/>
      <c r="J11" s="77"/>
      <c r="K11" s="88"/>
      <c r="L11" s="77"/>
      <c r="M11" s="88"/>
      <c r="N11" s="77"/>
      <c r="O11" s="88"/>
    </row>
    <row r="12" spans="2:15" s="69" customFormat="1" ht="19.7" customHeight="1">
      <c r="B12" s="70"/>
      <c r="C12" s="71"/>
      <c r="D12" s="70"/>
      <c r="E12" s="70"/>
      <c r="F12" s="70"/>
      <c r="G12" s="73"/>
      <c r="H12" s="73"/>
      <c r="I12" s="89"/>
      <c r="J12" s="73"/>
      <c r="K12" s="89"/>
      <c r="L12" s="73"/>
      <c r="M12" s="89"/>
      <c r="N12" s="73"/>
      <c r="O12" s="89"/>
    </row>
    <row r="13" spans="2:15" s="68" customFormat="1" ht="19.7" customHeight="1">
      <c r="B13" s="80"/>
      <c r="C13" s="78"/>
      <c r="D13" s="80"/>
      <c r="E13" s="80"/>
      <c r="F13" s="80"/>
      <c r="G13" s="76"/>
      <c r="H13" s="76"/>
      <c r="I13" s="88"/>
      <c r="J13" s="77"/>
      <c r="K13" s="88"/>
      <c r="L13" s="77"/>
      <c r="M13" s="88"/>
      <c r="N13" s="77"/>
      <c r="O13" s="88"/>
    </row>
    <row r="14" spans="2:15" s="68" customFormat="1" ht="19.7" customHeight="1">
      <c r="B14" s="80"/>
      <c r="C14" s="78"/>
      <c r="D14" s="80"/>
      <c r="E14" s="80"/>
      <c r="F14" s="80"/>
      <c r="G14" s="76"/>
      <c r="H14" s="76"/>
      <c r="I14" s="76"/>
      <c r="J14" s="77"/>
      <c r="K14" s="76"/>
      <c r="L14" s="77"/>
      <c r="M14" s="76"/>
      <c r="N14" s="77"/>
      <c r="O14" s="88"/>
    </row>
    <row r="15" spans="2:15" s="69" customFormat="1" ht="19.7" customHeight="1">
      <c r="B15" s="70"/>
      <c r="C15" s="70"/>
      <c r="D15" s="70"/>
      <c r="E15" s="70"/>
      <c r="F15" s="70"/>
      <c r="G15" s="73"/>
      <c r="H15" s="73"/>
      <c r="I15" s="89"/>
      <c r="J15" s="89"/>
      <c r="K15" s="89"/>
      <c r="L15" s="89"/>
      <c r="M15" s="89"/>
      <c r="N15" s="89"/>
      <c r="O15" s="89"/>
    </row>
    <row r="16" spans="2:15" s="92" customFormat="1" ht="19.7" customHeight="1">
      <c r="B16" s="91"/>
      <c r="C16" s="91"/>
      <c r="D16" s="93"/>
      <c r="E16" s="94"/>
      <c r="F16" s="91"/>
      <c r="G16" s="95"/>
      <c r="H16" s="95"/>
      <c r="I16" s="96"/>
      <c r="J16" s="96"/>
      <c r="K16" s="96"/>
      <c r="L16" s="96"/>
      <c r="M16" s="96"/>
      <c r="N16" s="96"/>
      <c r="O16" s="96"/>
    </row>
    <row r="17" spans="2:15" s="68" customFormat="1" ht="19.7" customHeight="1">
      <c r="B17" s="70"/>
      <c r="C17" s="70"/>
      <c r="D17" s="70"/>
      <c r="E17" s="70"/>
      <c r="F17" s="70"/>
      <c r="G17" s="89"/>
      <c r="H17" s="89"/>
      <c r="I17" s="89"/>
      <c r="J17" s="89"/>
      <c r="K17" s="89"/>
      <c r="L17" s="89"/>
      <c r="M17" s="89"/>
      <c r="N17" s="89"/>
      <c r="O17" s="89"/>
    </row>
    <row r="18" spans="2:15" s="69" customFormat="1" ht="19.7" customHeight="1">
      <c r="B18" s="70"/>
      <c r="C18" s="71"/>
      <c r="D18" s="70"/>
      <c r="E18" s="72"/>
      <c r="F18" s="70"/>
      <c r="G18" s="73"/>
      <c r="H18" s="74"/>
      <c r="I18" s="73"/>
      <c r="J18" s="74"/>
      <c r="K18" s="73"/>
      <c r="L18" s="74"/>
      <c r="M18" s="73"/>
      <c r="N18" s="74"/>
      <c r="O18" s="85"/>
    </row>
    <row r="19" spans="2:15" s="68" customFormat="1" ht="19.7" customHeight="1">
      <c r="B19" s="70"/>
      <c r="C19" s="71"/>
      <c r="D19" s="71"/>
      <c r="E19" s="75"/>
      <c r="F19" s="70"/>
      <c r="G19" s="76"/>
      <c r="H19" s="74"/>
      <c r="I19" s="76"/>
      <c r="J19" s="77"/>
      <c r="K19" s="76"/>
      <c r="L19" s="77"/>
      <c r="M19" s="76"/>
      <c r="N19" s="74"/>
      <c r="O19" s="85"/>
    </row>
    <row r="20" spans="2:15" s="68" customFormat="1" ht="19.7" customHeight="1">
      <c r="B20" s="80"/>
      <c r="C20" s="78"/>
      <c r="D20" s="78"/>
      <c r="E20" s="79"/>
      <c r="F20" s="80"/>
      <c r="G20" s="76"/>
      <c r="H20" s="76"/>
      <c r="I20" s="77"/>
      <c r="J20" s="77"/>
      <c r="K20" s="77"/>
      <c r="L20" s="77"/>
      <c r="M20" s="77"/>
      <c r="N20" s="77"/>
      <c r="O20" s="90"/>
    </row>
    <row r="21" spans="2:15" s="68" customFormat="1" ht="19.7" customHeight="1">
      <c r="B21" s="80"/>
      <c r="C21" s="78"/>
      <c r="D21" s="78"/>
      <c r="E21" s="81"/>
      <c r="F21" s="80"/>
      <c r="G21" s="76"/>
      <c r="H21" s="76"/>
      <c r="I21" s="76"/>
      <c r="J21" s="77"/>
      <c r="K21" s="76"/>
      <c r="L21" s="77"/>
      <c r="M21" s="76"/>
      <c r="N21" s="77"/>
      <c r="O21" s="90"/>
    </row>
    <row r="22" spans="2:15" s="68" customFormat="1" ht="19.7" customHeight="1">
      <c r="B22" s="80"/>
      <c r="C22" s="78"/>
      <c r="D22" s="80"/>
      <c r="E22" s="81"/>
      <c r="F22" s="80"/>
      <c r="G22" s="76"/>
      <c r="H22" s="76"/>
      <c r="I22" s="76"/>
      <c r="J22" s="77"/>
      <c r="K22" s="76"/>
      <c r="L22" s="77"/>
      <c r="M22" s="76"/>
      <c r="N22" s="77"/>
      <c r="O22" s="90"/>
    </row>
    <row r="23" spans="2:15" s="69" customFormat="1" ht="19.7" customHeight="1">
      <c r="B23" s="70"/>
      <c r="C23" s="71"/>
      <c r="D23" s="71"/>
      <c r="E23" s="82"/>
      <c r="F23" s="70"/>
      <c r="G23" s="73"/>
      <c r="H23" s="74"/>
      <c r="I23" s="74"/>
      <c r="J23" s="77"/>
      <c r="K23" s="74"/>
      <c r="L23" s="77"/>
      <c r="M23" s="74"/>
      <c r="N23" s="77"/>
      <c r="O23" s="85"/>
    </row>
    <row r="24" spans="2:15" s="68" customFormat="1" ht="19.7" customHeight="1">
      <c r="B24" s="80"/>
      <c r="C24" s="78"/>
      <c r="D24" s="78"/>
      <c r="E24" s="83"/>
      <c r="F24" s="80"/>
      <c r="G24" s="76"/>
      <c r="H24" s="76"/>
      <c r="I24" s="76"/>
      <c r="J24" s="77"/>
      <c r="K24" s="76"/>
      <c r="L24" s="77"/>
      <c r="M24" s="76"/>
      <c r="N24" s="77"/>
      <c r="O24" s="90"/>
    </row>
    <row r="25" spans="2:15" s="68" customFormat="1" ht="19.7" customHeight="1">
      <c r="B25" s="80"/>
      <c r="C25" s="78"/>
      <c r="D25" s="78"/>
      <c r="E25" s="81"/>
      <c r="F25" s="80"/>
      <c r="G25" s="76"/>
      <c r="H25" s="76"/>
      <c r="I25" s="76"/>
      <c r="J25" s="77"/>
      <c r="K25" s="76"/>
      <c r="L25" s="77"/>
      <c r="M25" s="76"/>
      <c r="N25" s="77"/>
      <c r="O25" s="90"/>
    </row>
    <row r="26" spans="2:15" s="68" customFormat="1" ht="19.7" customHeight="1">
      <c r="B26" s="80"/>
      <c r="C26" s="75"/>
      <c r="D26" s="78"/>
      <c r="E26" s="81"/>
      <c r="F26" s="80"/>
      <c r="G26" s="76"/>
      <c r="H26" s="76"/>
      <c r="I26" s="76"/>
      <c r="J26" s="77"/>
      <c r="K26" s="76"/>
      <c r="L26" s="77"/>
      <c r="M26" s="76"/>
      <c r="N26" s="77"/>
      <c r="O26" s="90"/>
    </row>
    <row r="27" spans="2:15" s="68" customFormat="1" ht="19.7" customHeight="1">
      <c r="B27" s="80"/>
      <c r="C27" s="78"/>
      <c r="D27" s="78"/>
      <c r="E27" s="75"/>
      <c r="F27" s="80"/>
      <c r="G27" s="76"/>
      <c r="H27" s="76"/>
      <c r="I27" s="76"/>
      <c r="J27" s="77"/>
      <c r="K27" s="76"/>
      <c r="L27" s="77"/>
      <c r="M27" s="76"/>
      <c r="N27" s="77"/>
      <c r="O27" s="90"/>
    </row>
    <row r="28" spans="2:15" s="68" customFormat="1" ht="19.7" customHeight="1">
      <c r="B28" s="80"/>
      <c r="C28" s="78"/>
      <c r="D28" s="78"/>
      <c r="E28" s="75"/>
      <c r="F28" s="80"/>
      <c r="G28" s="76"/>
      <c r="H28" s="76"/>
      <c r="I28" s="76"/>
      <c r="J28" s="77"/>
      <c r="K28" s="76"/>
      <c r="L28" s="77"/>
      <c r="M28" s="76"/>
      <c r="N28" s="77"/>
      <c r="O28" s="90"/>
    </row>
    <row r="29" spans="2:15" s="68" customFormat="1" ht="19.7" customHeight="1">
      <c r="B29" s="80"/>
      <c r="C29" s="78"/>
      <c r="D29" s="78"/>
      <c r="E29" s="75"/>
      <c r="F29" s="80"/>
      <c r="G29" s="76"/>
      <c r="H29" s="76"/>
      <c r="I29" s="76"/>
      <c r="J29" s="77"/>
      <c r="K29" s="76"/>
      <c r="L29" s="77"/>
      <c r="M29" s="76"/>
      <c r="N29" s="77"/>
      <c r="O29" s="90"/>
    </row>
    <row r="30" spans="2:15" s="68" customFormat="1" ht="19.7" customHeight="1">
      <c r="B30" s="80"/>
      <c r="C30" s="78"/>
      <c r="D30" s="78"/>
      <c r="E30" s="75"/>
      <c r="F30" s="80"/>
      <c r="G30" s="76"/>
      <c r="H30" s="76"/>
      <c r="I30" s="76"/>
      <c r="J30" s="77"/>
      <c r="K30" s="76"/>
      <c r="L30" s="77"/>
      <c r="M30" s="76"/>
      <c r="N30" s="77"/>
      <c r="O30" s="90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view="pageBreakPreview" zoomScaleNormal="100" zoomScaleSheetLayoutView="100" workbookViewId="0">
      <selection activeCell="B10" sqref="B10"/>
    </sheetView>
    <sheetView workbookViewId="1">
      <selection activeCell="B7" sqref="B7"/>
    </sheetView>
  </sheetViews>
  <sheetFormatPr defaultRowHeight="13.5"/>
  <cols>
    <col min="1" max="1" width="6.25" style="252" customWidth="1"/>
    <col min="2" max="2" width="33.75" style="252" customWidth="1"/>
    <col min="3" max="3" width="26.875" style="252" customWidth="1"/>
    <col min="4" max="4" width="8" style="252" customWidth="1"/>
    <col min="5" max="8" width="13.125" style="252" customWidth="1"/>
    <col min="9" max="138" width="9" style="252"/>
    <col min="139" max="139" width="0.625" style="252" customWidth="1"/>
    <col min="140" max="140" width="6.25" style="252" customWidth="1"/>
    <col min="141" max="141" width="27" style="252" customWidth="1"/>
    <col min="142" max="142" width="24.75" style="252" customWidth="1"/>
    <col min="143" max="143" width="9" style="252" customWidth="1"/>
    <col min="144" max="147" width="16.875" style="252" customWidth="1"/>
    <col min="148" max="16384" width="9" style="252"/>
  </cols>
  <sheetData>
    <row r="1" spans="1:9" ht="24.95" customHeight="1">
      <c r="A1" s="405" t="s">
        <v>78</v>
      </c>
      <c r="B1" s="405"/>
      <c r="C1" s="405"/>
      <c r="D1" s="405"/>
      <c r="E1" s="405"/>
      <c r="F1" s="405"/>
      <c r="G1" s="405"/>
      <c r="H1" s="405"/>
    </row>
    <row r="2" spans="1:9" ht="9.9499999999999993" customHeight="1">
      <c r="A2" s="406"/>
      <c r="B2" s="406"/>
      <c r="C2" s="406"/>
      <c r="D2" s="406"/>
      <c r="E2" s="406"/>
      <c r="F2" s="406"/>
      <c r="G2" s="406"/>
      <c r="H2" s="406"/>
    </row>
    <row r="3" spans="1:9" ht="30.75" customHeight="1">
      <c r="A3" s="253" t="s">
        <v>8</v>
      </c>
      <c r="B3" s="253" t="s">
        <v>0</v>
      </c>
      <c r="C3" s="253" t="s">
        <v>1</v>
      </c>
      <c r="D3" s="253" t="s">
        <v>2</v>
      </c>
      <c r="E3" s="253" t="s">
        <v>3</v>
      </c>
      <c r="F3" s="253" t="s">
        <v>18</v>
      </c>
      <c r="G3" s="253" t="s">
        <v>19</v>
      </c>
      <c r="H3" s="253" t="s">
        <v>4</v>
      </c>
      <c r="I3" s="253" t="s">
        <v>79</v>
      </c>
    </row>
    <row r="4" spans="1:9" s="258" customFormat="1" ht="26.25" customHeight="1">
      <c r="A4" s="254">
        <v>1</v>
      </c>
      <c r="B4" s="254" t="s">
        <v>133</v>
      </c>
      <c r="C4" s="255" t="s">
        <v>134</v>
      </c>
      <c r="D4" s="254" t="s">
        <v>89</v>
      </c>
      <c r="E4" s="256">
        <f>SUM(F4:H4)</f>
        <v>2543.137777777778</v>
      </c>
      <c r="F4" s="257">
        <f>단가산출!U4</f>
        <v>1731</v>
      </c>
      <c r="G4" s="257">
        <f>단가산출!V4</f>
        <v>729.89777777777772</v>
      </c>
      <c r="H4" s="257">
        <f>단가산출!W4</f>
        <v>82.240000000000009</v>
      </c>
      <c r="I4" s="254"/>
    </row>
    <row r="5" spans="1:9" s="258" customFormat="1" ht="26.25" customHeight="1">
      <c r="A5" s="259"/>
      <c r="B5" s="260"/>
      <c r="C5" s="259"/>
      <c r="D5" s="259"/>
      <c r="E5" s="261"/>
      <c r="F5" s="261"/>
      <c r="G5" s="261"/>
      <c r="H5" s="261"/>
      <c r="I5" s="259"/>
    </row>
    <row r="6" spans="1:9" s="258" customFormat="1" ht="26.25" customHeight="1">
      <c r="A6" s="259"/>
      <c r="B6" s="262"/>
      <c r="C6" s="259"/>
      <c r="D6" s="259"/>
      <c r="E6" s="261"/>
      <c r="F6" s="261"/>
      <c r="G6" s="261"/>
      <c r="H6" s="261"/>
      <c r="I6" s="259"/>
    </row>
    <row r="7" spans="1:9" ht="26.25" customHeight="1">
      <c r="A7" s="259"/>
      <c r="B7" s="262"/>
      <c r="C7" s="259"/>
      <c r="D7" s="259"/>
      <c r="E7" s="261"/>
      <c r="F7" s="263"/>
      <c r="G7" s="263"/>
      <c r="H7" s="263"/>
      <c r="I7" s="259"/>
    </row>
    <row r="8" spans="1:9" ht="26.25" customHeight="1">
      <c r="A8" s="259"/>
      <c r="B8" s="260"/>
      <c r="C8" s="259"/>
      <c r="D8" s="259"/>
      <c r="E8" s="261"/>
      <c r="F8" s="263"/>
      <c r="G8" s="263"/>
      <c r="H8" s="263"/>
      <c r="I8" s="259"/>
    </row>
    <row r="9" spans="1:9" ht="26.25" customHeight="1">
      <c r="A9" s="259"/>
      <c r="B9" s="260"/>
      <c r="C9" s="259"/>
      <c r="D9" s="259"/>
      <c r="E9" s="261"/>
      <c r="F9" s="263"/>
      <c r="G9" s="263"/>
      <c r="H9" s="263"/>
      <c r="I9" s="259"/>
    </row>
    <row r="10" spans="1:9" ht="26.25" customHeight="1">
      <c r="A10" s="259"/>
      <c r="B10" s="259"/>
      <c r="C10" s="259"/>
      <c r="D10" s="259"/>
      <c r="E10" s="261"/>
      <c r="F10" s="263"/>
      <c r="G10" s="263"/>
      <c r="H10" s="263"/>
      <c r="I10" s="264"/>
    </row>
    <row r="11" spans="1:9" ht="26.25" customHeight="1">
      <c r="A11" s="259"/>
      <c r="B11" s="259"/>
      <c r="C11" s="259"/>
      <c r="D11" s="259"/>
      <c r="E11" s="263"/>
      <c r="F11" s="263"/>
      <c r="G11" s="263"/>
      <c r="H11" s="263"/>
      <c r="I11" s="264"/>
    </row>
    <row r="12" spans="1:9" ht="26.25" customHeight="1">
      <c r="A12" s="259"/>
      <c r="B12" s="259"/>
      <c r="C12" s="259"/>
      <c r="D12" s="259"/>
      <c r="E12" s="263"/>
      <c r="F12" s="263"/>
      <c r="G12" s="263"/>
      <c r="H12" s="263"/>
      <c r="I12" s="264"/>
    </row>
    <row r="13" spans="1:9" ht="26.25" customHeight="1">
      <c r="A13" s="265"/>
      <c r="B13" s="266"/>
      <c r="C13" s="266"/>
      <c r="D13" s="266"/>
      <c r="E13" s="263"/>
      <c r="F13" s="267"/>
      <c r="G13" s="267"/>
      <c r="H13" s="268"/>
      <c r="I13" s="264"/>
    </row>
    <row r="14" spans="1:9" ht="26.25" customHeight="1">
      <c r="A14" s="269"/>
      <c r="B14" s="266"/>
      <c r="C14" s="266"/>
      <c r="D14" s="266"/>
      <c r="E14" s="267"/>
      <c r="F14" s="270"/>
      <c r="G14" s="270"/>
      <c r="H14" s="270"/>
      <c r="I14" s="264"/>
    </row>
    <row r="15" spans="1:9" ht="26.25" customHeight="1">
      <c r="A15" s="265"/>
      <c r="B15" s="266"/>
      <c r="C15" s="266"/>
      <c r="D15" s="266"/>
      <c r="E15" s="270"/>
      <c r="F15" s="267"/>
      <c r="G15" s="267"/>
      <c r="H15" s="268"/>
      <c r="I15" s="264"/>
    </row>
    <row r="16" spans="1:9" ht="26.25" customHeight="1">
      <c r="A16" s="269"/>
      <c r="B16" s="266"/>
      <c r="C16" s="266"/>
      <c r="D16" s="266"/>
      <c r="E16" s="268"/>
      <c r="F16" s="270"/>
      <c r="G16" s="270"/>
      <c r="H16" s="270"/>
      <c r="I16" s="264"/>
    </row>
    <row r="17" spans="1:9" ht="26.25" customHeight="1">
      <c r="A17" s="265"/>
      <c r="B17" s="266"/>
      <c r="C17" s="266"/>
      <c r="D17" s="266"/>
      <c r="E17" s="270"/>
      <c r="F17" s="267"/>
      <c r="G17" s="267"/>
      <c r="H17" s="268"/>
      <c r="I17" s="264"/>
    </row>
    <row r="18" spans="1:9" ht="26.25" customHeight="1">
      <c r="A18" s="265"/>
      <c r="B18" s="266"/>
      <c r="C18" s="266"/>
      <c r="D18" s="266"/>
      <c r="E18" s="270"/>
      <c r="F18" s="267"/>
      <c r="G18" s="267"/>
      <c r="H18" s="268"/>
      <c r="I18" s="264"/>
    </row>
    <row r="19" spans="1:9" ht="26.25" customHeight="1">
      <c r="A19" s="265"/>
      <c r="B19" s="266"/>
      <c r="C19" s="266"/>
      <c r="D19" s="266"/>
      <c r="E19" s="270"/>
      <c r="F19" s="267"/>
      <c r="G19" s="267"/>
      <c r="H19" s="268"/>
      <c r="I19" s="264"/>
    </row>
    <row r="20" spans="1:9" ht="26.25" customHeight="1">
      <c r="A20" s="269"/>
      <c r="B20" s="266"/>
      <c r="C20" s="266"/>
      <c r="D20" s="266"/>
      <c r="E20" s="268"/>
      <c r="F20" s="270"/>
      <c r="G20" s="270"/>
      <c r="H20" s="270"/>
      <c r="I20" s="264"/>
    </row>
    <row r="21" spans="1:9" ht="26.25" customHeight="1">
      <c r="A21" s="271"/>
      <c r="B21" s="272"/>
      <c r="C21" s="272"/>
      <c r="D21" s="272"/>
      <c r="E21" s="273"/>
      <c r="F21" s="274"/>
      <c r="G21" s="274"/>
      <c r="H21" s="275"/>
      <c r="I21" s="276"/>
    </row>
    <row r="22" spans="1:9" ht="26.25" customHeight="1"/>
  </sheetData>
  <mergeCells count="1">
    <mergeCell ref="A1:H2"/>
  </mergeCells>
  <phoneticPr fontId="3" type="noConversion"/>
  <printOptions horizontalCentered="1"/>
  <pageMargins left="0.47244094488188981" right="0.47244094488188981" top="0.59055118110236227" bottom="0.59055118110236227" header="0" footer="0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A63"/>
  <sheetViews>
    <sheetView view="pageBreakPreview" zoomScale="115" zoomScaleNormal="100" zoomScaleSheetLayoutView="115" workbookViewId="0">
      <pane ySplit="3" topLeftCell="A4" activePane="bottomLeft" state="frozen"/>
      <selection pane="bottomLeft" activeCell="M11" sqref="M11"/>
    </sheetView>
    <sheetView tabSelected="1" view="pageBreakPreview" zoomScaleNormal="85" zoomScaleSheetLayoutView="100" workbookViewId="1">
      <pane ySplit="4" topLeftCell="A5" activePane="bottomLeft" state="frozen"/>
      <selection activeCell="C9" sqref="C9"/>
      <selection pane="bottomLeft" activeCell="H8" sqref="H8"/>
    </sheetView>
  </sheetViews>
  <sheetFormatPr defaultRowHeight="16.5"/>
  <cols>
    <col min="1" max="1" width="1.375" style="168" customWidth="1"/>
    <col min="2" max="3" width="5.375" style="168" customWidth="1"/>
    <col min="4" max="4" width="7" style="168" customWidth="1"/>
    <col min="5" max="5" width="7.75" style="168" customWidth="1"/>
    <col min="6" max="6" width="5.375" style="168" customWidth="1"/>
    <col min="7" max="7" width="6.25" style="168" customWidth="1"/>
    <col min="8" max="10" width="5.375" style="168" customWidth="1"/>
    <col min="11" max="11" width="6.625" style="168" customWidth="1"/>
    <col min="12" max="15" width="5.375" style="168" customWidth="1"/>
    <col min="16" max="16" width="4.125" style="168" customWidth="1"/>
    <col min="17" max="19" width="5.375" style="168" customWidth="1"/>
    <col min="20" max="23" width="13.75" style="150" customWidth="1"/>
    <col min="24" max="24" width="9" style="168"/>
    <col min="25" max="25" width="14.625" style="168" bestFit="1" customWidth="1"/>
    <col min="26" max="26" width="9.125" style="168" bestFit="1" customWidth="1"/>
    <col min="27" max="27" width="18.375" style="168" bestFit="1" customWidth="1"/>
    <col min="28" max="16384" width="9" style="168"/>
  </cols>
  <sheetData>
    <row r="1" spans="2:27" s="121" customFormat="1" ht="24.95" customHeight="1">
      <c r="B1" s="416" t="s">
        <v>80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</row>
    <row r="2" spans="2:27" s="121" customFormat="1" ht="9.75" customHeight="1"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</row>
    <row r="3" spans="2:27" s="121" customFormat="1" ht="27.95" customHeight="1">
      <c r="B3" s="418" t="s">
        <v>81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20"/>
      <c r="T3" s="122" t="s">
        <v>3</v>
      </c>
      <c r="U3" s="122" t="s">
        <v>18</v>
      </c>
      <c r="V3" s="122" t="s">
        <v>19</v>
      </c>
      <c r="W3" s="123" t="s">
        <v>4</v>
      </c>
    </row>
    <row r="4" spans="2:27" s="164" customFormat="1" ht="18.75" customHeight="1">
      <c r="B4" s="179">
        <v>1</v>
      </c>
      <c r="C4" s="324" t="s">
        <v>93</v>
      </c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04"/>
      <c r="O4" s="304"/>
      <c r="P4" s="304"/>
      <c r="Q4" s="304"/>
      <c r="R4" s="304"/>
      <c r="S4" s="305"/>
      <c r="T4" s="306">
        <f>SUM(U4:W4)</f>
        <v>2543.137777777778</v>
      </c>
      <c r="U4" s="307">
        <f>SUM(U6:U63)</f>
        <v>1731</v>
      </c>
      <c r="V4" s="307">
        <f>SUM(V6:V63)</f>
        <v>729.89777777777772</v>
      </c>
      <c r="W4" s="307">
        <f>SUM(W6:W63)</f>
        <v>82.240000000000009</v>
      </c>
      <c r="X4" s="161"/>
      <c r="Y4" s="308"/>
      <c r="Z4" s="309"/>
      <c r="AA4" s="310"/>
    </row>
    <row r="5" spans="2:27" s="164" customFormat="1" ht="18.75" customHeight="1">
      <c r="B5" s="156"/>
      <c r="C5" s="281"/>
      <c r="D5" s="415"/>
      <c r="E5" s="415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157"/>
      <c r="T5" s="158"/>
      <c r="U5" s="159"/>
      <c r="V5" s="159"/>
      <c r="W5" s="160"/>
      <c r="X5" s="161"/>
      <c r="Y5" s="162"/>
      <c r="Z5" s="162"/>
      <c r="AA5" s="163"/>
    </row>
    <row r="6" spans="2:27" s="203" customFormat="1" ht="20.25" customHeight="1">
      <c r="B6" s="201" t="s">
        <v>94</v>
      </c>
      <c r="C6" s="282"/>
      <c r="D6" s="282"/>
      <c r="E6" s="282"/>
      <c r="F6" s="282"/>
      <c r="G6" s="282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126"/>
      <c r="T6" s="151"/>
      <c r="U6" s="151"/>
      <c r="V6" s="151"/>
      <c r="W6" s="152"/>
      <c r="X6" s="202"/>
    </row>
    <row r="7" spans="2:27" s="192" customFormat="1" ht="18.75" customHeight="1">
      <c r="B7" s="201"/>
      <c r="C7" s="284"/>
      <c r="D7" s="284"/>
      <c r="E7" s="284"/>
      <c r="F7" s="283"/>
      <c r="G7" s="283"/>
      <c r="H7" s="285"/>
      <c r="I7" s="285"/>
      <c r="J7" s="285"/>
      <c r="K7" s="283"/>
      <c r="L7" s="283"/>
      <c r="M7" s="283"/>
      <c r="N7" s="283"/>
      <c r="O7" s="283"/>
      <c r="P7" s="283"/>
      <c r="Q7" s="286"/>
      <c r="R7" s="286"/>
      <c r="S7" s="153"/>
      <c r="T7" s="193"/>
      <c r="U7" s="193"/>
      <c r="V7" s="193"/>
      <c r="W7" s="194"/>
      <c r="X7" s="191"/>
      <c r="Y7" s="128"/>
      <c r="Z7" s="128"/>
      <c r="AA7" s="129"/>
    </row>
    <row r="8" spans="2:27" s="192" customFormat="1" ht="18.75" customHeight="1">
      <c r="B8" s="199" t="s">
        <v>90</v>
      </c>
      <c r="C8" s="287"/>
      <c r="D8" s="288"/>
      <c r="E8" s="288"/>
      <c r="F8" s="289"/>
      <c r="G8" s="290"/>
      <c r="H8" s="290"/>
      <c r="I8" s="291"/>
      <c r="J8" s="290"/>
      <c r="K8" s="290"/>
      <c r="L8" s="408"/>
      <c r="M8" s="408"/>
      <c r="N8" s="408"/>
      <c r="O8" s="286"/>
      <c r="P8" s="286"/>
      <c r="Q8" s="286"/>
      <c r="R8" s="286"/>
      <c r="S8" s="153"/>
      <c r="T8" s="193"/>
      <c r="U8" s="193"/>
      <c r="V8" s="193"/>
      <c r="W8" s="194"/>
      <c r="X8" s="191"/>
      <c r="Y8" s="128"/>
      <c r="Z8" s="128"/>
      <c r="AA8" s="129"/>
    </row>
    <row r="9" spans="2:27" s="138" customFormat="1" ht="18.75" customHeight="1">
      <c r="B9" s="180"/>
      <c r="C9" s="176"/>
      <c r="D9" s="187"/>
      <c r="E9" s="277"/>
      <c r="F9" s="277"/>
      <c r="G9" s="187"/>
      <c r="H9" s="188"/>
      <c r="I9" s="188"/>
      <c r="J9" s="188"/>
      <c r="K9" s="187"/>
      <c r="L9" s="175"/>
      <c r="M9" s="175"/>
      <c r="N9" s="176"/>
      <c r="O9" s="143"/>
      <c r="P9" s="143"/>
      <c r="Q9" s="213"/>
      <c r="R9" s="213"/>
      <c r="S9" s="130"/>
      <c r="T9" s="195"/>
      <c r="U9" s="195"/>
      <c r="V9" s="195"/>
      <c r="W9" s="196"/>
      <c r="X9" s="137"/>
      <c r="Y9" s="185"/>
      <c r="Z9" s="186"/>
    </row>
    <row r="10" spans="2:27" s="138" customFormat="1" ht="18.75" customHeight="1">
      <c r="B10" s="180"/>
      <c r="C10" s="143" t="s">
        <v>95</v>
      </c>
      <c r="D10" s="188"/>
      <c r="E10" s="277"/>
      <c r="F10" s="421">
        <f>'노임단가(하반기변경)'!F5</f>
        <v>221506</v>
      </c>
      <c r="G10" s="421"/>
      <c r="H10" s="208" t="s">
        <v>83</v>
      </c>
      <c r="I10" s="188">
        <v>1</v>
      </c>
      <c r="J10" s="188" t="s">
        <v>85</v>
      </c>
      <c r="K10" s="208" t="s">
        <v>92</v>
      </c>
      <c r="L10" s="143">
        <v>450</v>
      </c>
      <c r="M10" s="177"/>
      <c r="N10" s="177" t="s">
        <v>84</v>
      </c>
      <c r="O10" s="409">
        <f>TRUNC((F10*I10)/L10)</f>
        <v>492</v>
      </c>
      <c r="P10" s="409"/>
      <c r="Q10" s="326"/>
      <c r="R10" s="213"/>
      <c r="S10" s="130"/>
      <c r="T10" s="195">
        <f>SUM(U10:W10)</f>
        <v>492</v>
      </c>
      <c r="U10" s="195">
        <f>O10</f>
        <v>492</v>
      </c>
      <c r="V10" s="195"/>
      <c r="W10" s="196"/>
      <c r="X10" s="137"/>
      <c r="Y10" s="250"/>
    </row>
    <row r="11" spans="2:27" s="138" customFormat="1" ht="18.75" customHeight="1">
      <c r="B11" s="180"/>
      <c r="C11" s="143"/>
      <c r="D11" s="188"/>
      <c r="E11" s="277"/>
      <c r="F11" s="277"/>
      <c r="G11" s="187"/>
      <c r="H11" s="208"/>
      <c r="I11" s="188"/>
      <c r="J11" s="188"/>
      <c r="K11" s="208"/>
      <c r="L11" s="143"/>
      <c r="M11" s="177"/>
      <c r="N11" s="177"/>
      <c r="O11" s="292"/>
      <c r="P11" s="292"/>
      <c r="Q11" s="213"/>
      <c r="R11" s="213"/>
      <c r="S11" s="130"/>
      <c r="T11" s="195"/>
      <c r="U11" s="195"/>
      <c r="V11" s="195"/>
      <c r="W11" s="196"/>
      <c r="X11" s="137"/>
      <c r="Y11" s="183"/>
    </row>
    <row r="12" spans="2:27" s="138" customFormat="1" ht="18.75" customHeight="1">
      <c r="B12" s="180"/>
      <c r="C12" s="143"/>
      <c r="D12" s="188"/>
      <c r="E12" s="277"/>
      <c r="F12" s="277"/>
      <c r="G12" s="187"/>
      <c r="H12" s="208"/>
      <c r="I12" s="188"/>
      <c r="J12" s="188"/>
      <c r="K12" s="208"/>
      <c r="L12" s="143"/>
      <c r="M12" s="177"/>
      <c r="N12" s="177"/>
      <c r="O12" s="292"/>
      <c r="P12" s="292"/>
      <c r="Q12" s="213"/>
      <c r="R12" s="213"/>
      <c r="S12" s="130"/>
      <c r="T12" s="195"/>
      <c r="U12" s="195"/>
      <c r="V12" s="195"/>
      <c r="W12" s="196"/>
      <c r="X12" s="137"/>
      <c r="Y12" s="184"/>
    </row>
    <row r="13" spans="2:27" s="138" customFormat="1" ht="18.75" customHeight="1">
      <c r="B13" s="180"/>
      <c r="C13" s="143" t="s">
        <v>96</v>
      </c>
      <c r="D13" s="188"/>
      <c r="E13" s="188"/>
      <c r="F13" s="421">
        <f>'노임단가(하반기변경)'!F4</f>
        <v>169804</v>
      </c>
      <c r="G13" s="421"/>
      <c r="H13" s="208" t="s">
        <v>83</v>
      </c>
      <c r="I13" s="188">
        <v>1</v>
      </c>
      <c r="J13" s="188" t="s">
        <v>85</v>
      </c>
      <c r="K13" s="208" t="s">
        <v>92</v>
      </c>
      <c r="L13" s="143">
        <v>450</v>
      </c>
      <c r="M13" s="143"/>
      <c r="N13" s="143" t="s">
        <v>84</v>
      </c>
      <c r="O13" s="409">
        <f>TRUNC((F13*I13)/L13)</f>
        <v>377</v>
      </c>
      <c r="P13" s="409"/>
      <c r="Q13" s="326"/>
      <c r="R13" s="213"/>
      <c r="S13" s="130"/>
      <c r="T13" s="195">
        <f>SUM(U13:W13)</f>
        <v>377</v>
      </c>
      <c r="U13" s="195">
        <f>O13</f>
        <v>377</v>
      </c>
      <c r="V13" s="195"/>
      <c r="W13" s="196"/>
      <c r="X13" s="137"/>
    </row>
    <row r="14" spans="2:27" s="138" customFormat="1" ht="18.75" customHeight="1">
      <c r="B14" s="180"/>
      <c r="C14" s="213"/>
      <c r="D14" s="190"/>
      <c r="E14" s="208"/>
      <c r="F14" s="188"/>
      <c r="G14" s="208"/>
      <c r="H14" s="189"/>
      <c r="I14" s="189"/>
      <c r="J14" s="189"/>
      <c r="K14" s="208"/>
      <c r="L14" s="181"/>
      <c r="M14" s="182"/>
      <c r="N14" s="181"/>
      <c r="O14" s="293"/>
      <c r="P14" s="294"/>
      <c r="Q14" s="213"/>
      <c r="R14" s="213"/>
      <c r="S14" s="130"/>
      <c r="T14" s="195"/>
      <c r="U14" s="195"/>
      <c r="V14" s="195"/>
      <c r="W14" s="196"/>
      <c r="X14" s="137"/>
    </row>
    <row r="15" spans="2:27" s="216" customFormat="1" ht="18.75" customHeight="1">
      <c r="B15" s="125" t="s">
        <v>104</v>
      </c>
      <c r="C15" s="286"/>
      <c r="D15" s="295"/>
      <c r="E15" s="296"/>
      <c r="F15" s="297" t="s">
        <v>132</v>
      </c>
      <c r="G15" s="296">
        <v>1</v>
      </c>
      <c r="H15" s="325" t="s">
        <v>97</v>
      </c>
      <c r="I15" s="325">
        <v>8</v>
      </c>
      <c r="J15" s="298" t="s">
        <v>98</v>
      </c>
      <c r="K15" s="296">
        <v>450</v>
      </c>
      <c r="L15" s="299"/>
      <c r="M15" s="300"/>
      <c r="N15" s="299" t="s">
        <v>99</v>
      </c>
      <c r="O15" s="410">
        <f>(G15/I15)*K15</f>
        <v>56.25</v>
      </c>
      <c r="P15" s="410"/>
      <c r="Q15" s="286" t="s">
        <v>100</v>
      </c>
      <c r="R15" s="286"/>
      <c r="S15" s="153"/>
      <c r="T15" s="193"/>
      <c r="U15" s="193"/>
      <c r="V15" s="193"/>
      <c r="W15" s="194"/>
      <c r="X15" s="212"/>
    </row>
    <row r="16" spans="2:27" s="138" customFormat="1" ht="18.75" customHeight="1">
      <c r="B16" s="180"/>
      <c r="C16" s="213"/>
      <c r="D16" s="190"/>
      <c r="E16" s="208"/>
      <c r="F16" s="188"/>
      <c r="G16" s="208"/>
      <c r="H16" s="189"/>
      <c r="I16" s="189"/>
      <c r="J16" s="189"/>
      <c r="K16" s="208"/>
      <c r="L16" s="181"/>
      <c r="M16" s="182"/>
      <c r="N16" s="181"/>
      <c r="O16" s="139"/>
      <c r="P16" s="140"/>
      <c r="Q16" s="213"/>
      <c r="R16" s="213"/>
      <c r="S16" s="130"/>
      <c r="T16" s="195"/>
      <c r="U16" s="195"/>
      <c r="V16" s="195"/>
      <c r="W16" s="196"/>
      <c r="X16" s="137"/>
    </row>
    <row r="17" spans="2:27" s="138" customFormat="1" ht="18.75" customHeight="1">
      <c r="B17" s="180"/>
      <c r="C17" s="143"/>
      <c r="D17" s="188"/>
      <c r="E17" s="188"/>
      <c r="F17" s="188"/>
      <c r="G17" s="188"/>
      <c r="H17" s="188"/>
      <c r="I17" s="209"/>
      <c r="J17" s="208"/>
      <c r="K17" s="301"/>
      <c r="L17" s="143"/>
      <c r="M17" s="143"/>
      <c r="O17" s="142"/>
      <c r="P17" s="213"/>
      <c r="Q17" s="213"/>
      <c r="R17" s="213"/>
      <c r="S17" s="130"/>
      <c r="T17" s="195"/>
      <c r="U17" s="195"/>
      <c r="V17" s="195"/>
      <c r="W17" s="196"/>
      <c r="X17" s="137"/>
    </row>
    <row r="18" spans="2:27" s="138" customFormat="1" ht="18.75" customHeight="1">
      <c r="B18" s="180"/>
      <c r="C18" s="143" t="s">
        <v>86</v>
      </c>
      <c r="D18" s="188"/>
      <c r="E18" s="412">
        <f>기계경비총괄표!F4</f>
        <v>35608</v>
      </c>
      <c r="F18" s="412"/>
      <c r="G18" s="206" t="s">
        <v>92</v>
      </c>
      <c r="H18" s="413">
        <f>O15</f>
        <v>56.25</v>
      </c>
      <c r="I18" s="413"/>
      <c r="J18" s="206"/>
      <c r="K18" s="208"/>
      <c r="L18" s="176"/>
      <c r="M18" s="143"/>
      <c r="N18" s="143" t="s">
        <v>84</v>
      </c>
      <c r="O18" s="409">
        <f>TRUNC(E18/H18)</f>
        <v>633</v>
      </c>
      <c r="P18" s="409"/>
      <c r="Q18" s="213"/>
      <c r="R18" s="213"/>
      <c r="S18" s="130"/>
      <c r="T18" s="195">
        <f>SUM(U18:W18)</f>
        <v>633</v>
      </c>
      <c r="U18" s="195">
        <f>O18</f>
        <v>633</v>
      </c>
      <c r="V18" s="195"/>
      <c r="W18" s="196"/>
      <c r="X18" s="137"/>
    </row>
    <row r="19" spans="2:27" s="138" customFormat="1" ht="19.5" customHeight="1">
      <c r="B19" s="180"/>
      <c r="C19" s="143"/>
      <c r="D19" s="210"/>
      <c r="E19" s="210"/>
      <c r="F19" s="188"/>
      <c r="G19" s="206"/>
      <c r="H19" s="302"/>
      <c r="I19" s="209"/>
      <c r="J19" s="206"/>
      <c r="K19" s="301"/>
      <c r="L19" s="176"/>
      <c r="M19" s="143"/>
      <c r="N19" s="206"/>
      <c r="O19" s="213"/>
      <c r="P19" s="213"/>
      <c r="Q19" s="213"/>
      <c r="R19" s="213"/>
      <c r="S19" s="130"/>
      <c r="T19" s="195"/>
      <c r="U19" s="195"/>
      <c r="V19" s="195"/>
      <c r="W19" s="196"/>
      <c r="X19" s="137"/>
    </row>
    <row r="20" spans="2:27" s="138" customFormat="1" ht="18.75" customHeight="1">
      <c r="B20" s="180"/>
      <c r="C20" s="143" t="s">
        <v>87</v>
      </c>
      <c r="D20" s="188"/>
      <c r="E20" s="412">
        <f>기계경비총괄표!G4</f>
        <v>9548</v>
      </c>
      <c r="F20" s="412"/>
      <c r="G20" s="206" t="s">
        <v>92</v>
      </c>
      <c r="H20" s="413">
        <f>O15</f>
        <v>56.25</v>
      </c>
      <c r="I20" s="413"/>
      <c r="J20" s="208"/>
      <c r="K20" s="208"/>
      <c r="L20" s="143"/>
      <c r="M20" s="143"/>
      <c r="N20" s="143" t="s">
        <v>84</v>
      </c>
      <c r="O20" s="409">
        <f>TRUNC(E20/H20)</f>
        <v>169</v>
      </c>
      <c r="P20" s="409"/>
      <c r="Q20" s="213"/>
      <c r="R20" s="213"/>
      <c r="S20" s="130"/>
      <c r="T20" s="195">
        <f>SUM(U20:W20)</f>
        <v>169</v>
      </c>
      <c r="U20" s="195"/>
      <c r="V20" s="195">
        <f>O20</f>
        <v>169</v>
      </c>
      <c r="W20" s="196"/>
      <c r="X20" s="137"/>
    </row>
    <row r="21" spans="2:27" s="138" customFormat="1" ht="18.75" customHeight="1">
      <c r="B21" s="135"/>
      <c r="C21" s="213"/>
      <c r="D21" s="188"/>
      <c r="E21" s="188"/>
      <c r="F21" s="188"/>
      <c r="G21" s="208"/>
      <c r="H21" s="302"/>
      <c r="I21" s="209"/>
      <c r="J21" s="208"/>
      <c r="K21" s="208"/>
      <c r="L21" s="143"/>
      <c r="M21" s="143"/>
      <c r="N21" s="208"/>
      <c r="O21" s="213"/>
      <c r="P21" s="213"/>
      <c r="Q21" s="213"/>
      <c r="R21" s="213"/>
      <c r="S21" s="130"/>
      <c r="T21" s="195"/>
      <c r="U21" s="195"/>
      <c r="V21" s="195"/>
      <c r="W21" s="196"/>
      <c r="X21" s="137"/>
    </row>
    <row r="22" spans="2:27" s="138" customFormat="1" ht="18.75" customHeight="1">
      <c r="B22" s="180"/>
      <c r="C22" s="143" t="s">
        <v>88</v>
      </c>
      <c r="D22" s="188"/>
      <c r="E22" s="412">
        <f>기계경비총괄표!H4</f>
        <v>1981</v>
      </c>
      <c r="F22" s="412"/>
      <c r="G22" s="206" t="s">
        <v>92</v>
      </c>
      <c r="H22" s="413">
        <f>O15</f>
        <v>56.25</v>
      </c>
      <c r="I22" s="413"/>
      <c r="J22" s="208"/>
      <c r="K22" s="208"/>
      <c r="L22" s="303"/>
      <c r="M22" s="303"/>
      <c r="N22" s="143" t="s">
        <v>84</v>
      </c>
      <c r="O22" s="409">
        <f>TRUNC(E22/H22)</f>
        <v>35</v>
      </c>
      <c r="P22" s="409"/>
      <c r="Q22" s="303"/>
      <c r="R22" s="303"/>
      <c r="S22" s="178"/>
      <c r="T22" s="195">
        <f>SUM(U22:W22)</f>
        <v>35</v>
      </c>
      <c r="U22" s="195"/>
      <c r="V22" s="195"/>
      <c r="W22" s="197">
        <f>O22</f>
        <v>35</v>
      </c>
      <c r="X22" s="137"/>
    </row>
    <row r="23" spans="2:27" s="150" customFormat="1" ht="7.5" customHeight="1">
      <c r="B23" s="145"/>
      <c r="C23" s="311"/>
      <c r="D23" s="312"/>
      <c r="E23" s="313"/>
      <c r="F23" s="313"/>
      <c r="G23" s="312"/>
      <c r="H23" s="314"/>
      <c r="I23" s="311"/>
      <c r="J23" s="315"/>
      <c r="K23" s="316"/>
      <c r="L23" s="317"/>
      <c r="M23" s="317"/>
      <c r="N23" s="318"/>
      <c r="O23" s="409"/>
      <c r="P23" s="409"/>
      <c r="Q23" s="311"/>
      <c r="R23" s="311"/>
      <c r="S23" s="146"/>
      <c r="T23" s="147"/>
      <c r="U23" s="147"/>
      <c r="V23" s="147"/>
      <c r="W23" s="148"/>
      <c r="X23" s="149"/>
    </row>
    <row r="24" spans="2:27" s="150" customFormat="1" ht="18.75" customHeight="1">
      <c r="B24" s="251"/>
      <c r="C24" s="311"/>
      <c r="D24" s="319"/>
      <c r="E24" s="319"/>
      <c r="F24" s="411"/>
      <c r="G24" s="411"/>
      <c r="H24" s="319"/>
      <c r="I24" s="311"/>
      <c r="J24" s="320"/>
      <c r="K24" s="320"/>
      <c r="L24" s="311"/>
      <c r="M24" s="320"/>
      <c r="N24" s="320"/>
      <c r="O24" s="409"/>
      <c r="P24" s="409"/>
      <c r="Q24" s="311"/>
      <c r="R24" s="311"/>
      <c r="S24" s="146"/>
      <c r="T24" s="195"/>
      <c r="U24" s="147"/>
      <c r="V24" s="147"/>
      <c r="W24" s="148"/>
      <c r="X24" s="149"/>
    </row>
    <row r="25" spans="2:27" s="216" customFormat="1" ht="18.75" customHeight="1">
      <c r="B25" s="125" t="s">
        <v>112</v>
      </c>
      <c r="C25" s="286"/>
      <c r="D25" s="295"/>
      <c r="E25" s="296"/>
      <c r="F25" s="297" t="s">
        <v>132</v>
      </c>
      <c r="G25" s="296">
        <v>1</v>
      </c>
      <c r="H25" s="325" t="s">
        <v>97</v>
      </c>
      <c r="I25" s="325">
        <v>8</v>
      </c>
      <c r="J25" s="298" t="s">
        <v>98</v>
      </c>
      <c r="K25" s="296">
        <v>450</v>
      </c>
      <c r="L25" s="299"/>
      <c r="M25" s="300"/>
      <c r="N25" s="299" t="s">
        <v>99</v>
      </c>
      <c r="O25" s="410">
        <f>(G25/I25)*K25</f>
        <v>56.25</v>
      </c>
      <c r="P25" s="410"/>
      <c r="Q25" s="286" t="s">
        <v>100</v>
      </c>
      <c r="R25" s="286"/>
      <c r="S25" s="153"/>
      <c r="T25" s="193"/>
      <c r="U25" s="193"/>
      <c r="V25" s="193"/>
      <c r="W25" s="194"/>
      <c r="X25" s="212"/>
    </row>
    <row r="26" spans="2:27" s="121" customFormat="1" ht="18.75" customHeight="1">
      <c r="B26" s="133"/>
      <c r="C26" s="321"/>
      <c r="D26" s="173"/>
      <c r="E26" s="173"/>
      <c r="F26" s="322"/>
      <c r="G26" s="174"/>
      <c r="H26" s="174"/>
      <c r="I26" s="134"/>
      <c r="J26" s="174"/>
      <c r="K26" s="174"/>
      <c r="L26" s="213"/>
      <c r="M26" s="323"/>
      <c r="N26" s="323"/>
      <c r="O26" s="213"/>
      <c r="P26" s="213"/>
      <c r="Q26" s="213"/>
      <c r="R26" s="213"/>
      <c r="S26" s="130"/>
      <c r="T26" s="195"/>
      <c r="U26" s="195"/>
      <c r="V26" s="195"/>
      <c r="W26" s="196"/>
      <c r="X26" s="127"/>
      <c r="Y26" s="131"/>
      <c r="Z26" s="131"/>
      <c r="AA26" s="132"/>
    </row>
    <row r="27" spans="2:27" s="138" customFormat="1" ht="18.75" customHeight="1">
      <c r="B27" s="180"/>
      <c r="C27" s="143"/>
      <c r="D27" s="188"/>
      <c r="E27" s="412"/>
      <c r="F27" s="412"/>
      <c r="G27" s="206"/>
      <c r="H27" s="413"/>
      <c r="I27" s="413"/>
      <c r="J27" s="206"/>
      <c r="K27" s="208"/>
      <c r="L27" s="176"/>
      <c r="M27" s="143"/>
      <c r="N27" s="143"/>
      <c r="O27" s="409"/>
      <c r="P27" s="409"/>
      <c r="Q27" s="213"/>
      <c r="R27" s="213"/>
      <c r="S27" s="130"/>
      <c r="T27" s="195"/>
      <c r="U27" s="195"/>
      <c r="V27" s="195"/>
      <c r="W27" s="196"/>
      <c r="X27" s="137"/>
    </row>
    <row r="28" spans="2:27" s="138" customFormat="1" ht="19.5" customHeight="1">
      <c r="B28" s="180"/>
      <c r="C28" s="143"/>
      <c r="D28" s="210"/>
      <c r="E28" s="210"/>
      <c r="F28" s="188"/>
      <c r="G28" s="206"/>
      <c r="H28" s="302"/>
      <c r="I28" s="209"/>
      <c r="J28" s="206"/>
      <c r="K28" s="301"/>
      <c r="L28" s="176"/>
      <c r="M28" s="143"/>
      <c r="N28" s="206"/>
      <c r="O28" s="213"/>
      <c r="P28" s="213"/>
      <c r="Q28" s="213"/>
      <c r="R28" s="213"/>
      <c r="S28" s="130"/>
      <c r="T28" s="195"/>
      <c r="U28" s="195"/>
      <c r="V28" s="195"/>
      <c r="W28" s="196"/>
      <c r="X28" s="137"/>
    </row>
    <row r="29" spans="2:27" s="138" customFormat="1" ht="18.75" customHeight="1">
      <c r="B29" s="180"/>
      <c r="C29" s="143" t="s">
        <v>87</v>
      </c>
      <c r="D29" s="188"/>
      <c r="E29" s="412">
        <f>기계경비총괄표!G5</f>
        <v>2216</v>
      </c>
      <c r="F29" s="412"/>
      <c r="G29" s="206" t="s">
        <v>92</v>
      </c>
      <c r="H29" s="413">
        <f>O25</f>
        <v>56.25</v>
      </c>
      <c r="I29" s="413"/>
      <c r="J29" s="208" t="s">
        <v>135</v>
      </c>
      <c r="K29" s="376">
        <v>0.5</v>
      </c>
      <c r="L29" s="143" t="s">
        <v>136</v>
      </c>
      <c r="M29" s="143"/>
      <c r="N29" s="143" t="s">
        <v>84</v>
      </c>
      <c r="O29" s="409">
        <f>(E29/H29)*K29</f>
        <v>19.697777777777777</v>
      </c>
      <c r="P29" s="409"/>
      <c r="Q29" s="213"/>
      <c r="R29" s="213"/>
      <c r="S29" s="130"/>
      <c r="T29" s="195">
        <f>SUM(U29:W29)</f>
        <v>19.697777777777777</v>
      </c>
      <c r="U29" s="195"/>
      <c r="V29" s="195">
        <f>O29</f>
        <v>19.697777777777777</v>
      </c>
      <c r="W29" s="196"/>
      <c r="X29" s="137"/>
    </row>
    <row r="30" spans="2:27" s="138" customFormat="1" ht="18.75" customHeight="1">
      <c r="B30" s="135"/>
      <c r="C30" s="213"/>
      <c r="D30" s="188"/>
      <c r="E30" s="188"/>
      <c r="F30" s="188"/>
      <c r="G30" s="208"/>
      <c r="H30" s="302"/>
      <c r="I30" s="209"/>
      <c r="J30" s="208"/>
      <c r="K30" s="208"/>
      <c r="L30" s="143"/>
      <c r="M30" s="143"/>
      <c r="N30" s="208"/>
      <c r="O30" s="213"/>
      <c r="P30" s="213"/>
      <c r="Q30" s="213"/>
      <c r="R30" s="213"/>
      <c r="S30" s="130"/>
      <c r="T30" s="195"/>
      <c r="U30" s="195"/>
      <c r="V30" s="195"/>
      <c r="W30" s="196"/>
      <c r="X30" s="137"/>
    </row>
    <row r="31" spans="2:27" s="138" customFormat="1" ht="18.75" customHeight="1">
      <c r="B31" s="180"/>
      <c r="C31" s="143" t="s">
        <v>88</v>
      </c>
      <c r="D31" s="188"/>
      <c r="E31" s="412">
        <f>기계경비총괄표!H5</f>
        <v>252</v>
      </c>
      <c r="F31" s="412"/>
      <c r="G31" s="206" t="s">
        <v>92</v>
      </c>
      <c r="H31" s="413">
        <f>O25</f>
        <v>56.25</v>
      </c>
      <c r="I31" s="413"/>
      <c r="J31" s="208" t="s">
        <v>135</v>
      </c>
      <c r="K31" s="376">
        <v>0.5</v>
      </c>
      <c r="L31" s="143" t="s">
        <v>136</v>
      </c>
      <c r="M31" s="303"/>
      <c r="N31" s="143" t="s">
        <v>84</v>
      </c>
      <c r="O31" s="409">
        <f>(E31/H31)*K31</f>
        <v>2.2400000000000002</v>
      </c>
      <c r="P31" s="409"/>
      <c r="Q31" s="303"/>
      <c r="R31" s="303"/>
      <c r="S31" s="178"/>
      <c r="T31" s="195">
        <f>SUM(U31:W31)</f>
        <v>2.2400000000000002</v>
      </c>
      <c r="U31" s="195"/>
      <c r="V31" s="195"/>
      <c r="W31" s="197">
        <f>O31</f>
        <v>2.2400000000000002</v>
      </c>
      <c r="X31" s="137"/>
    </row>
    <row r="32" spans="2:27" s="138" customFormat="1" ht="18.75" customHeight="1">
      <c r="B32" s="180"/>
      <c r="C32" s="143"/>
      <c r="D32" s="188"/>
      <c r="E32" s="188"/>
      <c r="F32" s="188"/>
      <c r="G32" s="188"/>
      <c r="H32" s="188"/>
      <c r="I32" s="209"/>
      <c r="J32" s="209"/>
      <c r="K32" s="208"/>
      <c r="L32" s="143"/>
      <c r="M32" s="143"/>
      <c r="N32" s="141"/>
      <c r="O32" s="142"/>
      <c r="P32" s="213"/>
      <c r="Q32" s="213"/>
      <c r="R32" s="213"/>
      <c r="S32" s="130"/>
      <c r="T32" s="195"/>
      <c r="U32" s="195"/>
      <c r="V32" s="195"/>
      <c r="W32" s="196"/>
      <c r="X32" s="137"/>
    </row>
    <row r="33" spans="2:27" s="138" customFormat="1" ht="18.75" customHeight="1">
      <c r="B33" s="180"/>
      <c r="C33" s="143"/>
      <c r="D33" s="412"/>
      <c r="E33" s="412"/>
      <c r="F33" s="188"/>
      <c r="G33" s="189"/>
      <c r="H33" s="188"/>
      <c r="I33" s="209"/>
      <c r="J33" s="211"/>
      <c r="K33" s="208"/>
      <c r="L33" s="176"/>
      <c r="M33" s="143"/>
      <c r="N33" s="143"/>
      <c r="O33" s="213"/>
      <c r="P33" s="213"/>
      <c r="Q33" s="213"/>
      <c r="R33" s="213"/>
      <c r="S33" s="130"/>
      <c r="T33" s="195"/>
      <c r="U33" s="195"/>
      <c r="V33" s="195"/>
      <c r="W33" s="196"/>
      <c r="X33" s="137"/>
    </row>
    <row r="34" spans="2:27" s="216" customFormat="1" ht="18.75" customHeight="1">
      <c r="B34" s="125" t="s">
        <v>113</v>
      </c>
      <c r="C34" s="283"/>
      <c r="D34" s="370"/>
      <c r="E34" s="370"/>
      <c r="F34" s="297"/>
      <c r="G34" s="298"/>
      <c r="H34" s="297"/>
      <c r="I34" s="371"/>
      <c r="J34" s="372"/>
      <c r="K34" s="296"/>
      <c r="L34" s="373"/>
      <c r="M34" s="283"/>
      <c r="N34" s="283"/>
      <c r="O34" s="286"/>
      <c r="P34" s="286"/>
      <c r="Q34" s="286"/>
      <c r="R34" s="286"/>
      <c r="S34" s="153"/>
      <c r="T34" s="193"/>
      <c r="U34" s="193"/>
      <c r="V34" s="193"/>
      <c r="W34" s="194"/>
      <c r="X34" s="212"/>
    </row>
    <row r="35" spans="2:27" s="138" customFormat="1" ht="18.75" customHeight="1">
      <c r="B35" s="180"/>
      <c r="C35" s="143"/>
      <c r="D35" s="412"/>
      <c r="E35" s="412"/>
      <c r="F35" s="208"/>
      <c r="G35" s="188"/>
      <c r="H35" s="188"/>
      <c r="I35" s="414"/>
      <c r="J35" s="414"/>
      <c r="K35" s="208"/>
      <c r="L35" s="143"/>
      <c r="M35" s="143"/>
      <c r="N35" s="143"/>
      <c r="O35" s="213"/>
      <c r="P35" s="213"/>
      <c r="Q35" s="213"/>
      <c r="R35" s="213"/>
      <c r="S35" s="130"/>
      <c r="T35" s="195"/>
      <c r="U35" s="195"/>
      <c r="V35" s="195"/>
      <c r="W35" s="196"/>
      <c r="X35" s="137"/>
    </row>
    <row r="36" spans="2:27" s="138" customFormat="1" ht="18.75" customHeight="1">
      <c r="B36" s="135"/>
      <c r="C36" s="213">
        <v>0.31</v>
      </c>
      <c r="D36" s="188" t="s">
        <v>98</v>
      </c>
      <c r="E36" s="189">
        <v>152000</v>
      </c>
      <c r="F36" s="208" t="s">
        <v>97</v>
      </c>
      <c r="G36" s="188">
        <v>100</v>
      </c>
      <c r="H36" s="188"/>
      <c r="I36" s="209"/>
      <c r="J36" s="209"/>
      <c r="K36" s="208"/>
      <c r="L36" s="143"/>
      <c r="M36" s="143"/>
      <c r="N36" s="143" t="s">
        <v>84</v>
      </c>
      <c r="O36" s="409">
        <f>C36*E36/G36</f>
        <v>471.2</v>
      </c>
      <c r="P36" s="409"/>
      <c r="Q36" s="213"/>
      <c r="R36" s="213"/>
      <c r="S36" s="130"/>
      <c r="T36" s="195">
        <f>SUM(U36:W36)</f>
        <v>471.2</v>
      </c>
      <c r="U36" s="195"/>
      <c r="V36" s="195">
        <f>O36</f>
        <v>471.2</v>
      </c>
      <c r="W36" s="196"/>
      <c r="X36" s="137"/>
    </row>
    <row r="37" spans="2:27" s="138" customFormat="1" ht="18.75" customHeight="1">
      <c r="B37" s="180"/>
      <c r="C37" s="143"/>
      <c r="D37" s="412"/>
      <c r="E37" s="412"/>
      <c r="F37" s="188"/>
      <c r="G37" s="188"/>
      <c r="H37" s="188"/>
      <c r="I37" s="414"/>
      <c r="J37" s="414"/>
      <c r="K37" s="208"/>
      <c r="L37" s="303"/>
      <c r="M37" s="303"/>
      <c r="N37" s="303"/>
      <c r="O37" s="303"/>
      <c r="P37" s="137"/>
      <c r="Q37" s="303"/>
      <c r="R37" s="303"/>
      <c r="S37" s="178"/>
      <c r="T37" s="198"/>
      <c r="U37" s="195"/>
      <c r="V37" s="195"/>
      <c r="W37" s="197"/>
      <c r="X37" s="137"/>
    </row>
    <row r="38" spans="2:27" s="216" customFormat="1" ht="18.75" customHeight="1">
      <c r="B38" s="125" t="s">
        <v>115</v>
      </c>
      <c r="C38" s="283"/>
      <c r="D38" s="370"/>
      <c r="E38" s="370"/>
      <c r="F38" s="297"/>
      <c r="G38" s="298"/>
      <c r="H38" s="297"/>
      <c r="I38" s="371"/>
      <c r="J38" s="372"/>
      <c r="K38" s="296"/>
      <c r="L38" s="373"/>
      <c r="M38" s="283"/>
      <c r="N38" s="283"/>
      <c r="O38" s="286"/>
      <c r="P38" s="286"/>
      <c r="Q38" s="286"/>
      <c r="R38" s="286"/>
      <c r="S38" s="153"/>
      <c r="T38" s="193"/>
      <c r="U38" s="193"/>
      <c r="V38" s="193"/>
      <c r="W38" s="194"/>
      <c r="X38" s="212"/>
    </row>
    <row r="39" spans="2:27" s="138" customFormat="1" ht="18.75" customHeight="1">
      <c r="B39" s="180"/>
      <c r="C39" s="143" t="s">
        <v>114</v>
      </c>
      <c r="D39" s="208"/>
      <c r="E39" s="208"/>
      <c r="F39" s="188"/>
      <c r="G39" s="188"/>
      <c r="H39" s="188"/>
      <c r="I39" s="209"/>
      <c r="J39" s="209"/>
      <c r="K39" s="208"/>
      <c r="L39" s="303"/>
      <c r="M39" s="303"/>
      <c r="N39" s="303"/>
      <c r="O39" s="303"/>
      <c r="P39" s="137"/>
      <c r="Q39" s="303"/>
      <c r="R39" s="303"/>
      <c r="S39" s="178"/>
      <c r="T39" s="198"/>
      <c r="U39" s="195"/>
      <c r="V39" s="195"/>
      <c r="W39" s="197"/>
      <c r="X39" s="137"/>
    </row>
    <row r="40" spans="2:27" s="138" customFormat="1" ht="18.75" customHeight="1">
      <c r="B40" s="180"/>
      <c r="C40" s="143" t="s">
        <v>116</v>
      </c>
      <c r="D40" s="208"/>
      <c r="E40" s="208"/>
      <c r="F40" s="188"/>
      <c r="G40" s="188"/>
      <c r="H40" s="188"/>
      <c r="I40" s="209"/>
      <c r="J40" s="209"/>
      <c r="K40" s="208"/>
      <c r="L40" s="303"/>
      <c r="M40" s="303"/>
      <c r="N40" s="303"/>
      <c r="O40" s="303"/>
      <c r="P40" s="137"/>
      <c r="Q40" s="303"/>
      <c r="R40" s="303"/>
      <c r="S40" s="178"/>
      <c r="T40" s="198"/>
      <c r="U40" s="195"/>
      <c r="V40" s="195"/>
      <c r="W40" s="197"/>
      <c r="X40" s="137"/>
    </row>
    <row r="41" spans="2:27" s="138" customFormat="1" ht="18.75" customHeight="1">
      <c r="B41" s="180"/>
      <c r="C41" s="143" t="s">
        <v>117</v>
      </c>
      <c r="D41" s="208"/>
      <c r="E41" s="208"/>
      <c r="F41" s="188"/>
      <c r="G41" s="188"/>
      <c r="H41" s="188"/>
      <c r="I41" s="209"/>
      <c r="J41" s="209"/>
      <c r="K41" s="208"/>
      <c r="L41" s="303"/>
      <c r="M41" s="303"/>
      <c r="N41" s="303"/>
      <c r="O41" s="303"/>
      <c r="P41" s="137"/>
      <c r="Q41" s="303"/>
      <c r="R41" s="303"/>
      <c r="S41" s="178"/>
      <c r="T41" s="198"/>
      <c r="U41" s="195"/>
      <c r="V41" s="195"/>
      <c r="W41" s="197"/>
      <c r="X41" s="137"/>
    </row>
    <row r="42" spans="2:27" s="138" customFormat="1" ht="18.75" customHeight="1">
      <c r="B42" s="180"/>
      <c r="C42" s="143" t="s">
        <v>118</v>
      </c>
      <c r="D42" s="208"/>
      <c r="E42" s="208"/>
      <c r="F42" s="188"/>
      <c r="G42" s="188"/>
      <c r="H42" s="188"/>
      <c r="I42" s="209"/>
      <c r="J42" s="209"/>
      <c r="K42" s="208"/>
      <c r="L42" s="303"/>
      <c r="M42" s="303"/>
      <c r="N42" s="303"/>
      <c r="O42" s="303"/>
      <c r="P42" s="137"/>
      <c r="Q42" s="303"/>
      <c r="R42" s="303"/>
      <c r="S42" s="178"/>
      <c r="T42" s="198"/>
      <c r="U42" s="195"/>
      <c r="V42" s="195"/>
      <c r="W42" s="197"/>
      <c r="X42" s="137"/>
    </row>
    <row r="43" spans="2:27" s="138" customFormat="1" ht="18.75" customHeight="1">
      <c r="B43" s="180"/>
      <c r="C43" s="143" t="s">
        <v>119</v>
      </c>
      <c r="D43" s="208"/>
      <c r="E43" s="208"/>
      <c r="F43" s="188"/>
      <c r="G43" s="188"/>
      <c r="H43" s="188"/>
      <c r="I43" s="209"/>
      <c r="J43" s="209"/>
      <c r="K43" s="208"/>
      <c r="L43" s="303"/>
      <c r="M43" s="303"/>
      <c r="N43" s="303"/>
      <c r="O43" s="303"/>
      <c r="P43" s="137"/>
      <c r="Q43" s="303"/>
      <c r="R43" s="303"/>
      <c r="S43" s="178"/>
      <c r="T43" s="198"/>
      <c r="U43" s="195"/>
      <c r="V43" s="195"/>
      <c r="W43" s="197"/>
      <c r="X43" s="137"/>
    </row>
    <row r="44" spans="2:27" s="138" customFormat="1" ht="18.75" customHeight="1">
      <c r="B44" s="180"/>
      <c r="C44" s="143" t="s">
        <v>120</v>
      </c>
      <c r="D44" s="208"/>
      <c r="E44" s="208"/>
      <c r="F44" s="188"/>
      <c r="G44" s="188"/>
      <c r="H44" s="188"/>
      <c r="I44" s="209"/>
      <c r="J44" s="209"/>
      <c r="K44" s="208"/>
      <c r="L44" s="303"/>
      <c r="M44" s="303"/>
      <c r="N44" s="303"/>
      <c r="O44" s="303"/>
      <c r="P44" s="137"/>
      <c r="Q44" s="303"/>
      <c r="R44" s="303"/>
      <c r="S44" s="178"/>
      <c r="T44" s="198"/>
      <c r="U44" s="195"/>
      <c r="V44" s="195"/>
      <c r="W44" s="197"/>
      <c r="X44" s="137"/>
    </row>
    <row r="45" spans="2:27" s="138" customFormat="1" ht="18.75" customHeight="1">
      <c r="B45" s="180"/>
      <c r="C45" s="143" t="s">
        <v>121</v>
      </c>
      <c r="D45" s="208"/>
      <c r="E45" s="208"/>
      <c r="F45" s="188"/>
      <c r="G45" s="188"/>
      <c r="H45" s="188"/>
      <c r="I45" s="209"/>
      <c r="J45" s="209"/>
      <c r="K45" s="208"/>
      <c r="L45" s="303"/>
      <c r="M45" s="303"/>
      <c r="N45" s="303"/>
      <c r="O45" s="303"/>
      <c r="P45" s="137"/>
      <c r="Q45" s="303"/>
      <c r="R45" s="303"/>
      <c r="S45" s="178"/>
      <c r="T45" s="198"/>
      <c r="U45" s="195"/>
      <c r="V45" s="195"/>
      <c r="W45" s="197"/>
      <c r="X45" s="137"/>
    </row>
    <row r="46" spans="2:27" s="150" customFormat="1" ht="18.75" customHeight="1">
      <c r="B46" s="145"/>
      <c r="C46" s="374" t="s">
        <v>122</v>
      </c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169"/>
      <c r="O46" s="170"/>
      <c r="P46" s="311"/>
      <c r="Q46" s="311"/>
      <c r="R46" s="311"/>
      <c r="S46" s="146"/>
      <c r="T46" s="147"/>
      <c r="U46" s="147"/>
      <c r="V46" s="147"/>
      <c r="W46" s="148"/>
      <c r="X46" s="149"/>
    </row>
    <row r="47" spans="2:27" s="192" customFormat="1" ht="18.75" customHeight="1">
      <c r="B47" s="124"/>
      <c r="C47" s="375"/>
      <c r="D47" s="284"/>
      <c r="E47" s="284"/>
      <c r="F47" s="286"/>
      <c r="G47" s="283"/>
      <c r="H47" s="285"/>
      <c r="I47" s="285"/>
      <c r="J47" s="285"/>
      <c r="K47" s="283"/>
      <c r="L47" s="283"/>
      <c r="M47" s="283"/>
      <c r="N47" s="283"/>
      <c r="O47" s="283"/>
      <c r="P47" s="283"/>
      <c r="Q47" s="286"/>
      <c r="R47" s="286"/>
      <c r="S47" s="153"/>
      <c r="T47" s="195"/>
      <c r="U47" s="193"/>
      <c r="V47" s="193"/>
      <c r="W47" s="194"/>
      <c r="X47" s="191"/>
      <c r="Y47" s="128"/>
      <c r="Z47" s="128"/>
      <c r="AA47" s="129"/>
    </row>
    <row r="48" spans="2:27" s="121" customFormat="1" ht="18.75" customHeight="1">
      <c r="B48" s="133"/>
      <c r="C48" s="144" t="s">
        <v>123</v>
      </c>
      <c r="D48" s="173"/>
      <c r="E48" s="396">
        <f>기계경비총괄표!F6</f>
        <v>49479.158750000002</v>
      </c>
      <c r="F48" s="134" t="s">
        <v>97</v>
      </c>
      <c r="G48" s="377">
        <v>215.22</v>
      </c>
      <c r="H48" s="174"/>
      <c r="I48" s="134"/>
      <c r="J48" s="174"/>
      <c r="K48" s="174"/>
      <c r="L48" s="213"/>
      <c r="M48" s="143"/>
      <c r="N48" s="143" t="s">
        <v>84</v>
      </c>
      <c r="O48" s="407">
        <f>TRUNC(E48/G48)</f>
        <v>229</v>
      </c>
      <c r="P48" s="407"/>
      <c r="Q48" s="213"/>
      <c r="R48" s="213"/>
      <c r="S48" s="130"/>
      <c r="T48" s="195">
        <f t="shared" ref="T48:T52" si="0">SUM(U48:W48)</f>
        <v>229</v>
      </c>
      <c r="U48" s="195">
        <f>O48</f>
        <v>229</v>
      </c>
      <c r="V48" s="195"/>
      <c r="W48" s="196"/>
      <c r="X48" s="127"/>
      <c r="Y48" s="131"/>
      <c r="Z48" s="131"/>
      <c r="AA48" s="132"/>
    </row>
    <row r="49" spans="2:26" s="138" customFormat="1" ht="18.75" customHeight="1">
      <c r="B49" s="135"/>
      <c r="C49" s="136"/>
      <c r="D49" s="190"/>
      <c r="E49" s="395"/>
      <c r="F49" s="278"/>
      <c r="G49" s="204"/>
      <c r="H49" s="205"/>
      <c r="I49" s="208"/>
      <c r="J49" s="188"/>
      <c r="K49" s="187"/>
      <c r="L49" s="175"/>
      <c r="M49" s="175"/>
      <c r="N49" s="176"/>
      <c r="O49" s="143"/>
      <c r="P49" s="143"/>
      <c r="Q49" s="213"/>
      <c r="R49" s="213"/>
      <c r="S49" s="130"/>
      <c r="T49" s="195"/>
      <c r="U49" s="195"/>
      <c r="V49" s="195"/>
      <c r="W49" s="196"/>
      <c r="X49" s="137"/>
      <c r="Y49" s="185"/>
      <c r="Z49" s="186"/>
    </row>
    <row r="50" spans="2:26" s="138" customFormat="1" ht="18.75" customHeight="1">
      <c r="B50" s="180"/>
      <c r="C50" s="144" t="s">
        <v>124</v>
      </c>
      <c r="D50" s="188"/>
      <c r="E50" s="398">
        <f>기계경비총괄표!G6</f>
        <v>15245</v>
      </c>
      <c r="F50" s="278" t="s">
        <v>97</v>
      </c>
      <c r="G50" s="377">
        <v>215.22</v>
      </c>
      <c r="H50" s="188"/>
      <c r="I50" s="188"/>
      <c r="J50" s="188"/>
      <c r="K50" s="188"/>
      <c r="L50" s="143"/>
      <c r="M50" s="177"/>
      <c r="N50" s="143" t="s">
        <v>84</v>
      </c>
      <c r="O50" s="407">
        <f>TRUNC(E50/G50)</f>
        <v>70</v>
      </c>
      <c r="P50" s="407"/>
      <c r="Q50" s="213"/>
      <c r="R50" s="213"/>
      <c r="S50" s="130"/>
      <c r="T50" s="195">
        <f t="shared" si="0"/>
        <v>70</v>
      </c>
      <c r="U50" s="195"/>
      <c r="V50" s="195">
        <f>O50</f>
        <v>70</v>
      </c>
      <c r="W50" s="196"/>
      <c r="X50" s="137"/>
      <c r="Y50" s="183"/>
    </row>
    <row r="51" spans="2:26" s="138" customFormat="1" ht="18.75" customHeight="1">
      <c r="B51" s="180"/>
      <c r="C51" s="213"/>
      <c r="D51" s="188"/>
      <c r="E51" s="395"/>
      <c r="F51" s="278"/>
      <c r="G51" s="187"/>
      <c r="H51" s="188"/>
      <c r="I51" s="188"/>
      <c r="J51" s="188"/>
      <c r="K51" s="188"/>
      <c r="L51" s="143"/>
      <c r="M51" s="177"/>
      <c r="N51" s="143"/>
      <c r="O51" s="213"/>
      <c r="P51" s="213"/>
      <c r="Q51" s="213"/>
      <c r="R51" s="213"/>
      <c r="S51" s="130"/>
      <c r="T51" s="195"/>
      <c r="U51" s="195"/>
      <c r="V51" s="195"/>
      <c r="W51" s="196"/>
      <c r="X51" s="137"/>
      <c r="Y51" s="184"/>
    </row>
    <row r="52" spans="2:26" s="138" customFormat="1" ht="18.75" customHeight="1">
      <c r="B52" s="180"/>
      <c r="C52" s="144" t="s">
        <v>125</v>
      </c>
      <c r="D52" s="188"/>
      <c r="E52" s="397">
        <f>기계경비총괄표!H6</f>
        <v>9765</v>
      </c>
      <c r="F52" s="208" t="s">
        <v>97</v>
      </c>
      <c r="G52" s="377">
        <v>215.22</v>
      </c>
      <c r="H52" s="188"/>
      <c r="I52" s="188"/>
      <c r="J52" s="188"/>
      <c r="K52" s="188"/>
      <c r="L52" s="143"/>
      <c r="M52" s="143"/>
      <c r="N52" s="143" t="s">
        <v>84</v>
      </c>
      <c r="O52" s="407">
        <f>TRUNC(E52/G52)</f>
        <v>45</v>
      </c>
      <c r="P52" s="407"/>
      <c r="Q52" s="213"/>
      <c r="R52" s="213"/>
      <c r="S52" s="130"/>
      <c r="T52" s="195">
        <f t="shared" si="0"/>
        <v>45</v>
      </c>
      <c r="U52" s="195"/>
      <c r="V52" s="195"/>
      <c r="W52" s="196">
        <f>O52</f>
        <v>45</v>
      </c>
      <c r="X52" s="137"/>
    </row>
    <row r="53" spans="2:26" s="138" customFormat="1" ht="18.75" customHeight="1">
      <c r="B53" s="180"/>
      <c r="C53" s="213"/>
      <c r="D53" s="190"/>
      <c r="E53" s="137"/>
      <c r="F53" s="376"/>
      <c r="G53" s="208"/>
      <c r="H53" s="206"/>
      <c r="I53" s="207"/>
      <c r="J53" s="206"/>
      <c r="K53" s="207"/>
      <c r="L53" s="139"/>
      <c r="M53" s="182"/>
      <c r="N53" s="181"/>
      <c r="O53" s="139"/>
      <c r="P53" s="140"/>
      <c r="Q53" s="213"/>
      <c r="R53" s="213"/>
      <c r="S53" s="130"/>
      <c r="T53" s="195"/>
      <c r="U53" s="195"/>
      <c r="V53" s="195"/>
      <c r="W53" s="196"/>
      <c r="X53" s="137"/>
    </row>
    <row r="54" spans="2:26" s="138" customFormat="1" ht="18.75" customHeight="1">
      <c r="B54" s="180"/>
      <c r="C54" s="143"/>
      <c r="D54" s="188"/>
      <c r="E54" s="188"/>
      <c r="F54" s="188"/>
      <c r="G54" s="188"/>
      <c r="H54" s="188"/>
      <c r="I54" s="209"/>
      <c r="J54" s="209"/>
      <c r="K54" s="208"/>
      <c r="L54" s="143"/>
      <c r="M54" s="143"/>
      <c r="N54" s="141"/>
      <c r="O54" s="142"/>
      <c r="P54" s="213"/>
      <c r="Q54" s="213"/>
      <c r="R54" s="213"/>
      <c r="S54" s="130"/>
      <c r="T54" s="195"/>
      <c r="U54" s="195"/>
      <c r="V54" s="195"/>
      <c r="W54" s="196"/>
      <c r="X54" s="137"/>
    </row>
    <row r="55" spans="2:26" s="138" customFormat="1" ht="18.75" customHeight="1">
      <c r="B55" s="180"/>
      <c r="C55" s="143"/>
      <c r="D55" s="188"/>
      <c r="E55" s="188"/>
      <c r="F55" s="188"/>
      <c r="G55" s="189"/>
      <c r="H55" s="412"/>
      <c r="I55" s="412"/>
      <c r="J55" s="211"/>
      <c r="K55" s="208"/>
      <c r="L55" s="176"/>
      <c r="M55" s="143"/>
      <c r="N55" s="143"/>
      <c r="O55" s="213"/>
      <c r="P55" s="213"/>
      <c r="Q55" s="213"/>
      <c r="R55" s="213"/>
      <c r="S55" s="130"/>
      <c r="T55" s="195"/>
      <c r="U55" s="195"/>
      <c r="V55" s="195"/>
      <c r="W55" s="196"/>
      <c r="X55" s="137"/>
    </row>
    <row r="56" spans="2:26" s="138" customFormat="1" ht="18.75" customHeight="1">
      <c r="B56" s="180"/>
      <c r="C56" s="143"/>
      <c r="D56" s="210"/>
      <c r="E56" s="210"/>
      <c r="F56" s="188"/>
      <c r="G56" s="189"/>
      <c r="H56" s="188"/>
      <c r="I56" s="209"/>
      <c r="J56" s="211"/>
      <c r="K56" s="208"/>
      <c r="L56" s="176"/>
      <c r="M56" s="143"/>
      <c r="N56" s="143"/>
      <c r="O56" s="213"/>
      <c r="P56" s="213"/>
      <c r="Q56" s="213"/>
      <c r="R56" s="213"/>
      <c r="S56" s="130"/>
      <c r="T56" s="195"/>
      <c r="U56" s="195"/>
      <c r="V56" s="195"/>
      <c r="W56" s="196"/>
      <c r="X56" s="137"/>
    </row>
    <row r="57" spans="2:26" s="138" customFormat="1" ht="18.75" customHeight="1">
      <c r="B57" s="180"/>
      <c r="C57" s="143"/>
      <c r="D57" s="188"/>
      <c r="E57" s="188"/>
      <c r="F57" s="208"/>
      <c r="G57" s="412"/>
      <c r="H57" s="412"/>
      <c r="I57" s="188"/>
      <c r="J57" s="188"/>
      <c r="K57" s="208"/>
      <c r="L57" s="407"/>
      <c r="M57" s="407"/>
      <c r="N57" s="144"/>
      <c r="O57" s="213"/>
      <c r="P57" s="213"/>
      <c r="Q57" s="213"/>
      <c r="R57" s="213"/>
      <c r="S57" s="130"/>
      <c r="T57" s="195"/>
      <c r="U57" s="195"/>
      <c r="V57" s="195"/>
      <c r="W57" s="196"/>
      <c r="X57" s="137"/>
    </row>
    <row r="58" spans="2:26" s="138" customFormat="1" ht="18.75" customHeight="1">
      <c r="B58" s="200"/>
      <c r="C58" s="213"/>
      <c r="D58" s="188"/>
      <c r="E58" s="188"/>
      <c r="F58" s="188"/>
      <c r="G58" s="188"/>
      <c r="H58" s="188"/>
      <c r="I58" s="209"/>
      <c r="J58" s="209"/>
      <c r="K58" s="208"/>
      <c r="L58" s="143"/>
      <c r="M58" s="143"/>
      <c r="N58" s="143"/>
      <c r="O58" s="213"/>
      <c r="P58" s="213"/>
      <c r="Q58" s="213"/>
      <c r="R58" s="213"/>
      <c r="S58" s="130"/>
      <c r="T58" s="195"/>
      <c r="U58" s="195"/>
      <c r="V58" s="195"/>
      <c r="W58" s="196"/>
      <c r="X58" s="137"/>
    </row>
    <row r="59" spans="2:26" ht="20.25" customHeight="1"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47"/>
      <c r="U59" s="147"/>
      <c r="V59" s="147"/>
      <c r="W59" s="148"/>
      <c r="X59" s="167"/>
    </row>
    <row r="60" spans="2:26" ht="20.25" customHeight="1"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47"/>
      <c r="U60" s="147"/>
      <c r="V60" s="147"/>
      <c r="W60" s="148"/>
      <c r="X60" s="167"/>
    </row>
    <row r="61" spans="2:26" ht="20.25" customHeight="1"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47"/>
      <c r="U61" s="147"/>
      <c r="V61" s="147"/>
      <c r="W61" s="148"/>
      <c r="X61" s="167"/>
    </row>
    <row r="62" spans="2:26" ht="20.25" customHeight="1">
      <c r="B62" s="165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47"/>
      <c r="U62" s="147"/>
      <c r="V62" s="147"/>
      <c r="W62" s="148"/>
      <c r="X62" s="167"/>
    </row>
    <row r="63" spans="2:26" ht="24.75" customHeight="1">
      <c r="B63" s="171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54"/>
      <c r="U63" s="154"/>
      <c r="V63" s="154"/>
      <c r="W63" s="155"/>
      <c r="X63" s="167"/>
    </row>
  </sheetData>
  <mergeCells count="43">
    <mergeCell ref="D5:E5"/>
    <mergeCell ref="B1:W2"/>
    <mergeCell ref="B3:S3"/>
    <mergeCell ref="F10:G10"/>
    <mergeCell ref="F13:G13"/>
    <mergeCell ref="D37:E37"/>
    <mergeCell ref="I37:J37"/>
    <mergeCell ref="E18:F18"/>
    <mergeCell ref="E20:F20"/>
    <mergeCell ref="E22:F22"/>
    <mergeCell ref="H18:I18"/>
    <mergeCell ref="H20:I20"/>
    <mergeCell ref="H22:I22"/>
    <mergeCell ref="F24:G24"/>
    <mergeCell ref="O24:P24"/>
    <mergeCell ref="H55:I55"/>
    <mergeCell ref="G57:H57"/>
    <mergeCell ref="L57:M57"/>
    <mergeCell ref="E27:F27"/>
    <mergeCell ref="E29:F29"/>
    <mergeCell ref="H27:I27"/>
    <mergeCell ref="O27:P27"/>
    <mergeCell ref="H29:I29"/>
    <mergeCell ref="O29:P29"/>
    <mergeCell ref="E31:F31"/>
    <mergeCell ref="H31:I31"/>
    <mergeCell ref="D33:E33"/>
    <mergeCell ref="D35:E35"/>
    <mergeCell ref="I35:J35"/>
    <mergeCell ref="O52:P52"/>
    <mergeCell ref="L8:N8"/>
    <mergeCell ref="O31:P31"/>
    <mergeCell ref="O25:P25"/>
    <mergeCell ref="O36:P36"/>
    <mergeCell ref="O48:P48"/>
    <mergeCell ref="O50:P50"/>
    <mergeCell ref="O10:P10"/>
    <mergeCell ref="O13:P13"/>
    <mergeCell ref="O18:P18"/>
    <mergeCell ref="O20:P20"/>
    <mergeCell ref="O15:P15"/>
    <mergeCell ref="O23:P23"/>
    <mergeCell ref="O22:P22"/>
  </mergeCells>
  <phoneticPr fontId="101" type="noConversion"/>
  <pageMargins left="0.23" right="3.937007874015748E-2" top="0.44" bottom="0.59055118110236227" header="0.23" footer="0.51181102362204722"/>
  <pageSetup paperSize="9" scale="5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8" tint="0.79998168889431442"/>
  </sheetPr>
  <dimension ref="A1:I22"/>
  <sheetViews>
    <sheetView zoomScale="115" zoomScaleNormal="115" workbookViewId="0">
      <selection activeCell="F14" sqref="F14"/>
    </sheetView>
    <sheetView workbookViewId="1">
      <selection activeCell="B15" sqref="B15"/>
    </sheetView>
  </sheetViews>
  <sheetFormatPr defaultRowHeight="12.75"/>
  <cols>
    <col min="1" max="1" width="6.25" style="2" customWidth="1"/>
    <col min="2" max="2" width="27" style="2" customWidth="1"/>
    <col min="3" max="3" width="22.875" style="2" customWidth="1"/>
    <col min="4" max="4" width="9" style="2" customWidth="1"/>
    <col min="5" max="8" width="15.75" style="2" customWidth="1"/>
    <col min="9" max="138" width="9" style="2"/>
    <col min="139" max="139" width="0.625" style="2" customWidth="1"/>
    <col min="140" max="140" width="6.25" style="2" customWidth="1"/>
    <col min="141" max="141" width="27" style="2" customWidth="1"/>
    <col min="142" max="142" width="24.75" style="2" customWidth="1"/>
    <col min="143" max="143" width="9" style="2" customWidth="1"/>
    <col min="144" max="147" width="16.875" style="2" customWidth="1"/>
    <col min="148" max="16384" width="9" style="2"/>
  </cols>
  <sheetData>
    <row r="1" spans="1:9" ht="24.95" customHeight="1">
      <c r="A1" s="422" t="s">
        <v>22</v>
      </c>
      <c r="B1" s="422"/>
      <c r="C1" s="422"/>
      <c r="D1" s="422"/>
      <c r="E1" s="422"/>
      <c r="F1" s="422"/>
      <c r="G1" s="422"/>
      <c r="H1" s="422"/>
      <c r="I1" s="422"/>
    </row>
    <row r="2" spans="1:9" ht="9.9499999999999993" customHeight="1">
      <c r="A2" s="423"/>
      <c r="B2" s="423"/>
      <c r="C2" s="423"/>
      <c r="D2" s="423"/>
      <c r="E2" s="423"/>
      <c r="F2" s="423"/>
      <c r="G2" s="423"/>
      <c r="H2" s="423"/>
      <c r="I2" s="423"/>
    </row>
    <row r="3" spans="1:9" ht="30.75" customHeight="1">
      <c r="A3" s="47" t="s">
        <v>8</v>
      </c>
      <c r="B3" s="47" t="s">
        <v>0</v>
      </c>
      <c r="C3" s="47" t="s">
        <v>1</v>
      </c>
      <c r="D3" s="47" t="s">
        <v>2</v>
      </c>
      <c r="E3" s="47" t="s">
        <v>3</v>
      </c>
      <c r="F3" s="47" t="s">
        <v>18</v>
      </c>
      <c r="G3" s="47" t="s">
        <v>19</v>
      </c>
      <c r="H3" s="47" t="s">
        <v>4</v>
      </c>
      <c r="I3" s="47" t="s">
        <v>63</v>
      </c>
    </row>
    <row r="4" spans="1:9" ht="26.25" customHeight="1">
      <c r="A4" s="36">
        <v>1</v>
      </c>
      <c r="B4" s="369" t="str">
        <f>기계경비!B4</f>
        <v>커터(콘크리트및아스팔트)</v>
      </c>
      <c r="C4" s="37" t="str">
        <f>기계경비!C4</f>
        <v>320-400MM</v>
      </c>
      <c r="D4" s="36" t="s">
        <v>62</v>
      </c>
      <c r="E4" s="48">
        <f>SUM(F4:H4)</f>
        <v>47137</v>
      </c>
      <c r="F4" s="49">
        <f>기계경비!AA4</f>
        <v>35608</v>
      </c>
      <c r="G4" s="49">
        <f>기계경비!AB4</f>
        <v>9548</v>
      </c>
      <c r="H4" s="49">
        <f>기계경비!AC4</f>
        <v>1981</v>
      </c>
      <c r="I4" s="52"/>
    </row>
    <row r="5" spans="1:9" ht="26.25" customHeight="1">
      <c r="A5" s="36">
        <v>2</v>
      </c>
      <c r="B5" s="369" t="str">
        <f>기계경비!B9</f>
        <v>동력분무기</v>
      </c>
      <c r="C5" s="37" t="str">
        <f>기계경비!C9</f>
        <v>4.85kw</v>
      </c>
      <c r="D5" s="36" t="s">
        <v>62</v>
      </c>
      <c r="E5" s="48">
        <f>SUM(F5:H5)</f>
        <v>2468</v>
      </c>
      <c r="F5" s="49">
        <f>기계경비!AA9</f>
        <v>0</v>
      </c>
      <c r="G5" s="49">
        <f>기계경비!AB9</f>
        <v>2216</v>
      </c>
      <c r="H5" s="49">
        <f>기계경비!AC9</f>
        <v>252</v>
      </c>
      <c r="I5" s="52"/>
    </row>
    <row r="6" spans="1:9" ht="26.25" customHeight="1">
      <c r="A6" s="36">
        <v>3</v>
      </c>
      <c r="B6" s="369" t="str">
        <f>기계경비!B14</f>
        <v>살수차</v>
      </c>
      <c r="C6" s="37" t="str">
        <f>기계경비!C14</f>
        <v>5500 ℓ</v>
      </c>
      <c r="D6" s="36" t="s">
        <v>62</v>
      </c>
      <c r="E6" s="48">
        <f>SUM(F6:H6)</f>
        <v>74489.158750000002</v>
      </c>
      <c r="F6" s="49">
        <f>기계경비!AA14</f>
        <v>49479.158750000002</v>
      </c>
      <c r="G6" s="49">
        <f>기계경비!AB14</f>
        <v>15245</v>
      </c>
      <c r="H6" s="49">
        <f>기계경비!AC14</f>
        <v>9765</v>
      </c>
      <c r="I6" s="52"/>
    </row>
    <row r="7" spans="1:9" ht="26.25" customHeight="1">
      <c r="A7" s="36"/>
      <c r="B7" s="37"/>
      <c r="C7" s="37"/>
      <c r="D7" s="36"/>
      <c r="E7" s="48"/>
      <c r="F7" s="49"/>
      <c r="G7" s="49"/>
      <c r="H7" s="49"/>
      <c r="I7" s="53"/>
    </row>
    <row r="8" spans="1:9" ht="26.25" customHeight="1">
      <c r="A8" s="36"/>
      <c r="B8" s="36"/>
      <c r="C8" s="36"/>
      <c r="D8" s="36"/>
      <c r="E8" s="38"/>
      <c r="F8" s="38"/>
      <c r="G8" s="38"/>
      <c r="H8" s="38"/>
      <c r="I8" s="39"/>
    </row>
    <row r="9" spans="1:9" ht="26.25" customHeight="1">
      <c r="A9" s="36"/>
      <c r="B9" s="36"/>
      <c r="C9" s="40"/>
      <c r="D9" s="36"/>
      <c r="E9" s="38"/>
      <c r="F9" s="38"/>
      <c r="G9" s="38"/>
      <c r="H9" s="38"/>
      <c r="I9" s="39"/>
    </row>
    <row r="10" spans="1:9" ht="26.25" customHeight="1">
      <c r="A10" s="36"/>
      <c r="B10" s="36"/>
      <c r="C10" s="36"/>
      <c r="D10" s="36"/>
      <c r="E10" s="38"/>
      <c r="F10" s="38"/>
      <c r="G10" s="38"/>
      <c r="H10" s="38"/>
      <c r="I10" s="39"/>
    </row>
    <row r="11" spans="1:9" ht="26.25" customHeight="1">
      <c r="A11" s="36"/>
      <c r="B11" s="36"/>
      <c r="C11" s="36"/>
      <c r="D11" s="36"/>
      <c r="E11" s="38"/>
      <c r="F11" s="38"/>
      <c r="G11" s="38"/>
      <c r="H11" s="38"/>
      <c r="I11" s="39"/>
    </row>
    <row r="12" spans="1:9" ht="26.25" customHeight="1">
      <c r="A12" s="36"/>
      <c r="B12" s="36"/>
      <c r="C12" s="36"/>
      <c r="D12" s="36"/>
      <c r="E12" s="38"/>
      <c r="F12" s="38"/>
      <c r="G12" s="38"/>
      <c r="H12" s="38"/>
      <c r="I12" s="39"/>
    </row>
    <row r="13" spans="1:9" ht="26.25" customHeight="1">
      <c r="A13" s="44"/>
      <c r="B13" s="1"/>
      <c r="C13" s="1"/>
      <c r="D13" s="1"/>
      <c r="E13" s="45"/>
      <c r="F13" s="45"/>
      <c r="G13" s="45"/>
      <c r="H13" s="45"/>
      <c r="I13" s="39"/>
    </row>
    <row r="14" spans="1:9" ht="26.25" customHeight="1">
      <c r="A14" s="41"/>
      <c r="B14" s="1"/>
      <c r="C14" s="1"/>
      <c r="D14" s="1"/>
      <c r="E14" s="43"/>
      <c r="F14" s="42"/>
      <c r="G14" s="42"/>
      <c r="H14" s="43"/>
      <c r="I14" s="39"/>
    </row>
    <row r="15" spans="1:9" ht="26.25" customHeight="1">
      <c r="A15" s="44"/>
      <c r="B15" s="1"/>
      <c r="C15" s="1"/>
      <c r="D15" s="1"/>
      <c r="E15" s="45"/>
      <c r="F15" s="45"/>
      <c r="G15" s="45"/>
      <c r="H15" s="45"/>
      <c r="I15" s="39"/>
    </row>
    <row r="16" spans="1:9" ht="26.25" customHeight="1">
      <c r="A16" s="41"/>
      <c r="B16" s="1"/>
      <c r="C16" s="1"/>
      <c r="D16" s="1"/>
      <c r="E16" s="43"/>
      <c r="F16" s="42"/>
      <c r="G16" s="42"/>
      <c r="H16" s="43"/>
      <c r="I16" s="39"/>
    </row>
    <row r="17" spans="1:9" ht="26.25" customHeight="1">
      <c r="A17" s="44"/>
      <c r="B17" s="1"/>
      <c r="C17" s="1"/>
      <c r="D17" s="1"/>
      <c r="E17" s="45"/>
      <c r="F17" s="45"/>
      <c r="G17" s="45"/>
      <c r="H17" s="45"/>
      <c r="I17" s="39"/>
    </row>
    <row r="18" spans="1:9" ht="26.25" customHeight="1">
      <c r="A18" s="41"/>
      <c r="B18" s="1"/>
      <c r="C18" s="1"/>
      <c r="D18" s="1"/>
      <c r="E18" s="43"/>
      <c r="F18" s="42"/>
      <c r="G18" s="42"/>
      <c r="H18" s="43"/>
      <c r="I18" s="39"/>
    </row>
    <row r="19" spans="1:9" ht="26.25" customHeight="1">
      <c r="A19" s="44"/>
      <c r="B19" s="1"/>
      <c r="C19" s="1"/>
      <c r="D19" s="1"/>
      <c r="E19" s="45"/>
      <c r="F19" s="45"/>
      <c r="G19" s="45"/>
      <c r="H19" s="45"/>
      <c r="I19" s="39"/>
    </row>
    <row r="20" spans="1:9" ht="26.25" customHeight="1">
      <c r="A20" s="41"/>
      <c r="B20" s="1"/>
      <c r="C20" s="1"/>
      <c r="D20" s="1"/>
      <c r="E20" s="43"/>
      <c r="F20" s="42"/>
      <c r="G20" s="42"/>
      <c r="H20" s="43"/>
      <c r="I20" s="39"/>
    </row>
    <row r="21" spans="1:9" ht="26.25" customHeight="1">
      <c r="A21" s="46"/>
      <c r="B21" s="46"/>
      <c r="C21" s="46"/>
      <c r="D21" s="46"/>
      <c r="E21" s="46"/>
      <c r="F21" s="46"/>
      <c r="G21" s="46"/>
      <c r="H21" s="46"/>
      <c r="I21" s="46"/>
    </row>
    <row r="22" spans="1:9" ht="26.25" customHeight="1"/>
  </sheetData>
  <mergeCells count="1">
    <mergeCell ref="A1:I2"/>
  </mergeCells>
  <phoneticPr fontId="3" type="noConversion"/>
  <printOptions horizontalCentered="1"/>
  <pageMargins left="0.47244094488188981" right="0.47244094488188981" top="0.59055118110236227" bottom="0.59055118110236227" header="0" footer="0"/>
  <pageSetup paperSize="9" scale="93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theme="8" tint="0.79998168889431442"/>
  </sheetPr>
  <dimension ref="A1:AD62"/>
  <sheetViews>
    <sheetView tabSelected="1" view="pageBreakPreview" topLeftCell="A9" zoomScale="115" zoomScaleNormal="70" zoomScaleSheetLayoutView="115" workbookViewId="0">
      <selection activeCell="J15" sqref="I15:J15"/>
    </sheetView>
    <sheetView topLeftCell="A72" zoomScale="130" zoomScaleNormal="130" workbookViewId="1">
      <selection activeCell="AM110" sqref="AM110"/>
    </sheetView>
  </sheetViews>
  <sheetFormatPr defaultRowHeight="12.75"/>
  <cols>
    <col min="1" max="1" width="3.375" style="33" customWidth="1"/>
    <col min="2" max="2" width="27.875" style="33" customWidth="1"/>
    <col min="3" max="3" width="17.625" style="33" customWidth="1"/>
    <col min="4" max="25" width="2.375" style="33" customWidth="1"/>
    <col min="26" max="29" width="11.125" style="33" customWidth="1"/>
    <col min="30" max="30" width="9.5" style="33" customWidth="1"/>
    <col min="31" max="16384" width="9" style="33"/>
  </cols>
  <sheetData>
    <row r="1" spans="1:30" ht="24.95" customHeight="1">
      <c r="A1" s="441" t="s">
        <v>14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</row>
    <row r="2" spans="1:30" ht="9.9499999999999993" customHeight="1">
      <c r="A2" s="441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</row>
    <row r="3" spans="1:30" ht="30.75" customHeight="1">
      <c r="A3" s="331" t="s">
        <v>72</v>
      </c>
      <c r="B3" s="50" t="s">
        <v>15</v>
      </c>
      <c r="C3" s="50" t="s">
        <v>16</v>
      </c>
      <c r="D3" s="442" t="s">
        <v>17</v>
      </c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51" t="s">
        <v>3</v>
      </c>
      <c r="AA3" s="51" t="s">
        <v>18</v>
      </c>
      <c r="AB3" s="51" t="s">
        <v>19</v>
      </c>
      <c r="AC3" s="51" t="s">
        <v>4</v>
      </c>
      <c r="AD3" s="332" t="s">
        <v>12</v>
      </c>
    </row>
    <row r="4" spans="1:30" s="35" customFormat="1" ht="19.7" customHeight="1">
      <c r="A4" s="333" t="s">
        <v>73</v>
      </c>
      <c r="B4" s="334" t="s">
        <v>105</v>
      </c>
      <c r="C4" s="334" t="s">
        <v>106</v>
      </c>
      <c r="D4" s="351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3"/>
      <c r="Z4" s="215">
        <f t="shared" ref="Z4:Z12" si="0">AA4+AB4+AC4</f>
        <v>47137</v>
      </c>
      <c r="AA4" s="335">
        <f>SUM(AA5:AA8)</f>
        <v>35608</v>
      </c>
      <c r="AB4" s="335">
        <f>SUM(AB5:AB8)</f>
        <v>9548</v>
      </c>
      <c r="AC4" s="335">
        <f>SUM(AC5:AC8)</f>
        <v>1981</v>
      </c>
      <c r="AD4" s="336"/>
    </row>
    <row r="5" spans="1:30" s="249" customFormat="1" ht="19.7" customHeight="1">
      <c r="A5" s="337"/>
      <c r="B5" s="338" t="s">
        <v>105</v>
      </c>
      <c r="C5" s="338" t="s">
        <v>106</v>
      </c>
      <c r="D5" s="429">
        <v>3118000</v>
      </c>
      <c r="E5" s="425"/>
      <c r="F5" s="425"/>
      <c r="G5" s="425"/>
      <c r="H5" s="425"/>
      <c r="I5" s="425" t="s">
        <v>33</v>
      </c>
      <c r="J5" s="425"/>
      <c r="K5" s="425">
        <v>6354</v>
      </c>
      <c r="L5" s="425"/>
      <c r="M5" s="425"/>
      <c r="N5" s="280" t="s">
        <v>34</v>
      </c>
      <c r="O5" s="425" t="s">
        <v>35</v>
      </c>
      <c r="P5" s="425"/>
      <c r="Q5" s="425"/>
      <c r="R5" s="280"/>
      <c r="S5" s="280"/>
      <c r="T5" s="280"/>
      <c r="U5" s="280"/>
      <c r="V5" s="280"/>
      <c r="W5" s="280"/>
      <c r="X5" s="280"/>
      <c r="Y5" s="354"/>
      <c r="Z5" s="248">
        <f t="shared" si="0"/>
        <v>1981</v>
      </c>
      <c r="AA5" s="339"/>
      <c r="AB5" s="339"/>
      <c r="AC5" s="339">
        <f>TRUNC(D5*K5*0.0000001,0)</f>
        <v>1981</v>
      </c>
      <c r="AD5" s="340"/>
    </row>
    <row r="6" spans="1:30" s="32" customFormat="1" ht="19.7" customHeight="1">
      <c r="A6" s="341"/>
      <c r="B6" s="342" t="s">
        <v>107</v>
      </c>
      <c r="C6" s="343" t="s">
        <v>7</v>
      </c>
      <c r="D6" s="430">
        <v>5.6</v>
      </c>
      <c r="E6" s="431"/>
      <c r="F6" s="431"/>
      <c r="G6" s="431"/>
      <c r="H6" s="279" t="s">
        <v>20</v>
      </c>
      <c r="I6" s="279" t="s">
        <v>34</v>
      </c>
      <c r="J6" s="431">
        <f>'기계경비적용기준(하반기적용)'!K8</f>
        <v>1421</v>
      </c>
      <c r="K6" s="431"/>
      <c r="L6" s="431"/>
      <c r="M6" s="431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355"/>
      <c r="Z6" s="34">
        <f t="shared" si="0"/>
        <v>7957</v>
      </c>
      <c r="AA6" s="344"/>
      <c r="AB6" s="344">
        <f>TRUNC(D6*J6,0)</f>
        <v>7957</v>
      </c>
      <c r="AC6" s="344"/>
      <c r="AD6" s="345" t="s">
        <v>7</v>
      </c>
    </row>
    <row r="7" spans="1:30" s="32" customFormat="1" ht="19.7" customHeight="1">
      <c r="A7" s="341"/>
      <c r="B7" s="343" t="s">
        <v>36</v>
      </c>
      <c r="C7" s="343" t="s">
        <v>37</v>
      </c>
      <c r="D7" s="430">
        <v>20</v>
      </c>
      <c r="E7" s="431"/>
      <c r="F7" s="431"/>
      <c r="G7" s="431"/>
      <c r="H7" s="279" t="s">
        <v>38</v>
      </c>
      <c r="I7" s="279" t="s">
        <v>34</v>
      </c>
      <c r="J7" s="431">
        <f>AB6</f>
        <v>7957</v>
      </c>
      <c r="K7" s="431"/>
      <c r="L7" s="431"/>
      <c r="M7" s="431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355"/>
      <c r="Z7" s="34">
        <f t="shared" si="0"/>
        <v>1591</v>
      </c>
      <c r="AA7" s="344"/>
      <c r="AB7" s="344">
        <f>TRUNC(D7/100*J7,0)</f>
        <v>1591</v>
      </c>
      <c r="AC7" s="344"/>
      <c r="AD7" s="345" t="s">
        <v>7</v>
      </c>
    </row>
    <row r="8" spans="1:30" s="32" customFormat="1" ht="19.7" customHeight="1">
      <c r="A8" s="346"/>
      <c r="B8" s="347" t="s">
        <v>108</v>
      </c>
      <c r="C8" s="348" t="s">
        <v>7</v>
      </c>
      <c r="D8" s="435">
        <v>1</v>
      </c>
      <c r="E8" s="436"/>
      <c r="F8" s="436"/>
      <c r="G8" s="328" t="s">
        <v>13</v>
      </c>
      <c r="H8" s="328" t="s">
        <v>34</v>
      </c>
      <c r="I8" s="428">
        <f>'노임단가(하반기변경)'!F6</f>
        <v>170920</v>
      </c>
      <c r="J8" s="437"/>
      <c r="K8" s="437"/>
      <c r="L8" s="437"/>
      <c r="M8" s="328" t="s">
        <v>34</v>
      </c>
      <c r="N8" s="427" t="s">
        <v>82</v>
      </c>
      <c r="O8" s="436"/>
      <c r="P8" s="436"/>
      <c r="Q8" s="436"/>
      <c r="R8" s="436"/>
      <c r="S8" s="436"/>
      <c r="T8" s="436"/>
      <c r="U8" s="436"/>
      <c r="V8" s="436"/>
      <c r="W8" s="328"/>
      <c r="X8" s="328"/>
      <c r="Y8" s="356"/>
      <c r="Z8" s="330">
        <f t="shared" si="0"/>
        <v>35608</v>
      </c>
      <c r="AA8" s="349">
        <f>TRUNC(D8*I8*'기계경비적용기준(하반기적용)'!$E21,0)</f>
        <v>35608</v>
      </c>
      <c r="AB8" s="349"/>
      <c r="AC8" s="349"/>
      <c r="AD8" s="350" t="s">
        <v>7</v>
      </c>
    </row>
    <row r="9" spans="1:30" s="35" customFormat="1" ht="19.7" customHeight="1">
      <c r="A9" s="333" t="s">
        <v>126</v>
      </c>
      <c r="B9" s="334" t="s">
        <v>109</v>
      </c>
      <c r="C9" s="334" t="str">
        <f>C10</f>
        <v>4.85kw</v>
      </c>
      <c r="D9" s="351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3"/>
      <c r="Z9" s="215">
        <f t="shared" si="0"/>
        <v>2468</v>
      </c>
      <c r="AA9" s="358">
        <f>SUM(AA10:AA13)</f>
        <v>0</v>
      </c>
      <c r="AB9" s="358">
        <f>SUM(AB10:AB13)</f>
        <v>2216</v>
      </c>
      <c r="AC9" s="358">
        <f>SUM(AC10:AC13)</f>
        <v>252</v>
      </c>
      <c r="AD9" s="359"/>
    </row>
    <row r="10" spans="1:30" s="249" customFormat="1" ht="19.7" customHeight="1">
      <c r="A10" s="337"/>
      <c r="B10" s="338" t="s">
        <v>111</v>
      </c>
      <c r="C10" s="357" t="s">
        <v>110</v>
      </c>
      <c r="D10" s="429">
        <v>902000</v>
      </c>
      <c r="E10" s="425"/>
      <c r="F10" s="425"/>
      <c r="G10" s="425"/>
      <c r="H10" s="425"/>
      <c r="I10" s="425" t="s">
        <v>33</v>
      </c>
      <c r="J10" s="425"/>
      <c r="K10" s="425">
        <v>2799</v>
      </c>
      <c r="L10" s="425"/>
      <c r="M10" s="425"/>
      <c r="N10" s="280" t="s">
        <v>34</v>
      </c>
      <c r="O10" s="425" t="s">
        <v>35</v>
      </c>
      <c r="P10" s="425"/>
      <c r="Q10" s="425"/>
      <c r="R10" s="280"/>
      <c r="S10" s="280"/>
      <c r="T10" s="280"/>
      <c r="U10" s="280"/>
      <c r="V10" s="280"/>
      <c r="W10" s="280"/>
      <c r="X10" s="280"/>
      <c r="Y10" s="354"/>
      <c r="Z10" s="360">
        <f t="shared" si="0"/>
        <v>252</v>
      </c>
      <c r="AA10" s="361"/>
      <c r="AB10" s="361"/>
      <c r="AC10" s="361">
        <f>TRUNC(D10*K10*0.0000001,0)</f>
        <v>252</v>
      </c>
      <c r="AD10" s="362"/>
    </row>
    <row r="11" spans="1:30" s="32" customFormat="1" ht="19.7" customHeight="1">
      <c r="A11" s="341"/>
      <c r="B11" s="342" t="s">
        <v>107</v>
      </c>
      <c r="C11" s="343" t="s">
        <v>7</v>
      </c>
      <c r="D11" s="430">
        <v>1.3</v>
      </c>
      <c r="E11" s="431"/>
      <c r="F11" s="431"/>
      <c r="G11" s="431"/>
      <c r="H11" s="279" t="s">
        <v>20</v>
      </c>
      <c r="I11" s="279" t="s">
        <v>34</v>
      </c>
      <c r="J11" s="431">
        <f>'기계경비적용기준(하반기적용)'!$K$8</f>
        <v>1421</v>
      </c>
      <c r="K11" s="431"/>
      <c r="L11" s="431"/>
      <c r="M11" s="431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355"/>
      <c r="Z11" s="363">
        <f t="shared" si="0"/>
        <v>1847</v>
      </c>
      <c r="AA11" s="364"/>
      <c r="AB11" s="364">
        <f>TRUNC(D11*J11,0)</f>
        <v>1847</v>
      </c>
      <c r="AC11" s="364"/>
      <c r="AD11" s="365" t="s">
        <v>7</v>
      </c>
    </row>
    <row r="12" spans="1:30" s="32" customFormat="1" ht="19.7" customHeight="1">
      <c r="A12" s="341"/>
      <c r="B12" s="343" t="s">
        <v>36</v>
      </c>
      <c r="C12" s="343" t="s">
        <v>37</v>
      </c>
      <c r="D12" s="430">
        <v>20</v>
      </c>
      <c r="E12" s="431"/>
      <c r="F12" s="431"/>
      <c r="G12" s="431"/>
      <c r="H12" s="279" t="s">
        <v>38</v>
      </c>
      <c r="I12" s="279" t="s">
        <v>34</v>
      </c>
      <c r="J12" s="431">
        <f>AB11</f>
        <v>1847</v>
      </c>
      <c r="K12" s="431"/>
      <c r="L12" s="431"/>
      <c r="M12" s="431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355"/>
      <c r="Z12" s="363">
        <f t="shared" si="0"/>
        <v>369</v>
      </c>
      <c r="AA12" s="364"/>
      <c r="AB12" s="364">
        <f>TRUNC(D12/100*J12,0)</f>
        <v>369</v>
      </c>
      <c r="AC12" s="364"/>
      <c r="AD12" s="365" t="s">
        <v>7</v>
      </c>
    </row>
    <row r="13" spans="1:30" s="32" customFormat="1" ht="19.7" customHeight="1">
      <c r="A13" s="346"/>
      <c r="B13" s="347"/>
      <c r="C13" s="348"/>
      <c r="D13" s="435"/>
      <c r="E13" s="436"/>
      <c r="F13" s="436"/>
      <c r="G13" s="328"/>
      <c r="H13" s="328"/>
      <c r="I13" s="428"/>
      <c r="J13" s="437"/>
      <c r="K13" s="437"/>
      <c r="L13" s="437"/>
      <c r="M13" s="328"/>
      <c r="N13" s="427"/>
      <c r="O13" s="436"/>
      <c r="P13" s="436"/>
      <c r="Q13" s="436"/>
      <c r="R13" s="436"/>
      <c r="S13" s="436"/>
      <c r="T13" s="436"/>
      <c r="U13" s="436"/>
      <c r="V13" s="436"/>
      <c r="W13" s="328"/>
      <c r="X13" s="328"/>
      <c r="Y13" s="356"/>
      <c r="Z13" s="366"/>
      <c r="AA13" s="367"/>
      <c r="AB13" s="367"/>
      <c r="AC13" s="367"/>
      <c r="AD13" s="368"/>
    </row>
    <row r="14" spans="1:30" s="35" customFormat="1" ht="20.25" customHeight="1">
      <c r="A14" s="333" t="s">
        <v>127</v>
      </c>
      <c r="B14" s="334" t="s">
        <v>128</v>
      </c>
      <c r="C14" s="334" t="s">
        <v>129</v>
      </c>
      <c r="D14" s="351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3"/>
      <c r="Z14" s="215">
        <f>AA14+AB14+AC14</f>
        <v>74489.158750000002</v>
      </c>
      <c r="AA14" s="358">
        <f>SUM(AA15:AA18)</f>
        <v>49479.158750000002</v>
      </c>
      <c r="AB14" s="358">
        <f>SUM(AB15:AB18)</f>
        <v>15245</v>
      </c>
      <c r="AC14" s="358">
        <f>SUM(AC15:AC18)</f>
        <v>9765</v>
      </c>
      <c r="AD14" s="359"/>
    </row>
    <row r="15" spans="1:30" s="249" customFormat="1" ht="19.7" customHeight="1">
      <c r="A15" s="337"/>
      <c r="B15" s="338" t="s">
        <v>128</v>
      </c>
      <c r="C15" s="357" t="s">
        <v>129</v>
      </c>
      <c r="D15" s="429">
        <v>46215000</v>
      </c>
      <c r="E15" s="425"/>
      <c r="F15" s="425"/>
      <c r="G15" s="425"/>
      <c r="H15" s="425"/>
      <c r="I15" s="425" t="s">
        <v>33</v>
      </c>
      <c r="J15" s="425"/>
      <c r="K15" s="425">
        <v>2113</v>
      </c>
      <c r="L15" s="425"/>
      <c r="M15" s="425"/>
      <c r="N15" s="280" t="s">
        <v>34</v>
      </c>
      <c r="O15" s="425" t="s">
        <v>35</v>
      </c>
      <c r="P15" s="425"/>
      <c r="Q15" s="425"/>
      <c r="R15" s="280"/>
      <c r="S15" s="280"/>
      <c r="T15" s="280"/>
      <c r="U15" s="280"/>
      <c r="V15" s="280"/>
      <c r="W15" s="280"/>
      <c r="X15" s="280"/>
      <c r="Y15" s="354"/>
      <c r="Z15" s="360">
        <f>AA15+AB15+AC15</f>
        <v>9765</v>
      </c>
      <c r="AA15" s="361"/>
      <c r="AB15" s="361"/>
      <c r="AC15" s="361">
        <f>TRUNC(D15*K15*0.0000001,0)</f>
        <v>9765</v>
      </c>
      <c r="AD15" s="362"/>
    </row>
    <row r="16" spans="1:30" s="249" customFormat="1" ht="19.7" customHeight="1">
      <c r="A16" s="337"/>
      <c r="B16" s="342" t="s">
        <v>130</v>
      </c>
      <c r="C16" s="342" t="s">
        <v>7</v>
      </c>
      <c r="D16" s="424">
        <v>9.3000000000000007</v>
      </c>
      <c r="E16" s="425"/>
      <c r="F16" s="425"/>
      <c r="G16" s="425"/>
      <c r="H16" s="280" t="s">
        <v>20</v>
      </c>
      <c r="I16" s="280" t="s">
        <v>34</v>
      </c>
      <c r="J16" s="425">
        <f>'기계경비적용기준(하반기적용)'!K7</f>
        <v>1261</v>
      </c>
      <c r="K16" s="425"/>
      <c r="L16" s="425"/>
      <c r="M16" s="425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354"/>
      <c r="Z16" s="360">
        <f>AA16+AB16+AC16</f>
        <v>11727</v>
      </c>
      <c r="AA16" s="361"/>
      <c r="AB16" s="361">
        <f>TRUNC(D16*J16,0)</f>
        <v>11727</v>
      </c>
      <c r="AC16" s="361"/>
      <c r="AD16" s="362" t="s">
        <v>7</v>
      </c>
    </row>
    <row r="17" spans="1:30" s="249" customFormat="1" ht="19.7" customHeight="1">
      <c r="A17" s="337"/>
      <c r="B17" s="342" t="s">
        <v>36</v>
      </c>
      <c r="C17" s="342" t="s">
        <v>37</v>
      </c>
      <c r="D17" s="424">
        <v>30</v>
      </c>
      <c r="E17" s="425"/>
      <c r="F17" s="425"/>
      <c r="G17" s="425"/>
      <c r="H17" s="280" t="s">
        <v>38</v>
      </c>
      <c r="I17" s="280" t="s">
        <v>34</v>
      </c>
      <c r="J17" s="425">
        <f>AB16</f>
        <v>11727</v>
      </c>
      <c r="K17" s="425"/>
      <c r="L17" s="425"/>
      <c r="M17" s="425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354"/>
      <c r="Z17" s="360">
        <f>AA17+AB17+AC17</f>
        <v>3518</v>
      </c>
      <c r="AA17" s="361"/>
      <c r="AB17" s="361">
        <f>TRUNC(D17/100*J17,0)</f>
        <v>3518</v>
      </c>
      <c r="AC17" s="361"/>
      <c r="AD17" s="362" t="s">
        <v>7</v>
      </c>
    </row>
    <row r="18" spans="1:30" s="249" customFormat="1" ht="19.7" customHeight="1">
      <c r="A18" s="385"/>
      <c r="B18" s="347" t="s">
        <v>131</v>
      </c>
      <c r="C18" s="347" t="s">
        <v>7</v>
      </c>
      <c r="D18" s="426">
        <v>1</v>
      </c>
      <c r="E18" s="427"/>
      <c r="F18" s="427"/>
      <c r="G18" s="329" t="s">
        <v>13</v>
      </c>
      <c r="H18" s="329" t="s">
        <v>34</v>
      </c>
      <c r="I18" s="428">
        <f>'노임단가(하반기변경)'!F7</f>
        <v>237500</v>
      </c>
      <c r="J18" s="428"/>
      <c r="K18" s="428"/>
      <c r="L18" s="428"/>
      <c r="M18" s="329" t="s">
        <v>34</v>
      </c>
      <c r="N18" s="427" t="s">
        <v>82</v>
      </c>
      <c r="O18" s="427"/>
      <c r="P18" s="427"/>
      <c r="Q18" s="427"/>
      <c r="R18" s="427"/>
      <c r="S18" s="427"/>
      <c r="T18" s="427"/>
      <c r="U18" s="427"/>
      <c r="V18" s="427"/>
      <c r="W18" s="329"/>
      <c r="X18" s="329"/>
      <c r="Y18" s="386"/>
      <c r="Z18" s="387">
        <f>AA18+AB18+AC18</f>
        <v>49479.158750000002</v>
      </c>
      <c r="AA18" s="388">
        <f>D18*I18*'기계경비적용기준(하반기적용)'!E21</f>
        <v>49479.158750000002</v>
      </c>
      <c r="AB18" s="388"/>
      <c r="AC18" s="388"/>
      <c r="AD18" s="389" t="s">
        <v>7</v>
      </c>
    </row>
    <row r="19" spans="1:30" s="249" customFormat="1" ht="19.7" customHeight="1">
      <c r="A19" s="390"/>
      <c r="B19" s="378"/>
      <c r="C19" s="378"/>
      <c r="D19" s="391"/>
      <c r="E19" s="381"/>
      <c r="F19" s="381"/>
      <c r="G19" s="381"/>
      <c r="H19" s="381"/>
      <c r="I19" s="379"/>
      <c r="J19" s="379"/>
      <c r="K19" s="379"/>
      <c r="L19" s="379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92"/>
      <c r="AA19" s="393"/>
      <c r="AB19" s="393"/>
      <c r="AC19" s="393"/>
      <c r="AD19" s="394"/>
    </row>
    <row r="20" spans="1:30" s="32" customFormat="1" ht="19.7" customHeight="1">
      <c r="A20" s="218"/>
      <c r="B20" s="378"/>
      <c r="C20" s="219"/>
      <c r="D20" s="220"/>
      <c r="E20" s="221"/>
      <c r="F20" s="221"/>
      <c r="G20" s="221"/>
      <c r="H20" s="221"/>
      <c r="I20" s="379"/>
      <c r="J20" s="380"/>
      <c r="K20" s="380"/>
      <c r="L20" s="380"/>
      <c r="M20" s="221"/>
      <c r="N20" s="38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382"/>
      <c r="AA20" s="383"/>
      <c r="AB20" s="383"/>
      <c r="AC20" s="383"/>
      <c r="AD20" s="384"/>
    </row>
    <row r="21" spans="1:30" s="32" customFormat="1" ht="19.7" customHeight="1">
      <c r="A21" s="218"/>
      <c r="B21" s="225"/>
      <c r="C21" s="225"/>
      <c r="D21" s="433"/>
      <c r="E21" s="432"/>
      <c r="F21" s="432"/>
      <c r="G21" s="432"/>
      <c r="H21" s="226"/>
      <c r="I21" s="226"/>
      <c r="J21" s="432"/>
      <c r="K21" s="432"/>
      <c r="L21" s="432"/>
      <c r="M21" s="432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7"/>
      <c r="AA21" s="228"/>
      <c r="AB21" s="228"/>
      <c r="AC21" s="228"/>
      <c r="AD21" s="229"/>
    </row>
    <row r="22" spans="1:30" s="32" customFormat="1" ht="19.7" customHeight="1">
      <c r="A22" s="218"/>
      <c r="B22" s="225"/>
      <c r="C22" s="225"/>
      <c r="D22" s="434"/>
      <c r="E22" s="432"/>
      <c r="F22" s="432"/>
      <c r="G22" s="226"/>
      <c r="H22" s="226"/>
      <c r="I22" s="432"/>
      <c r="J22" s="432"/>
      <c r="K22" s="432"/>
      <c r="L22" s="432"/>
      <c r="M22" s="226"/>
      <c r="N22" s="432"/>
      <c r="O22" s="432"/>
      <c r="P22" s="432"/>
      <c r="Q22" s="432"/>
      <c r="R22" s="432"/>
      <c r="S22" s="432"/>
      <c r="T22" s="432"/>
      <c r="U22" s="432"/>
      <c r="V22" s="432"/>
      <c r="W22" s="226"/>
      <c r="X22" s="226"/>
      <c r="Y22" s="226"/>
      <c r="Z22" s="227"/>
      <c r="AA22" s="223"/>
      <c r="AB22" s="228"/>
      <c r="AC22" s="228"/>
      <c r="AD22" s="229"/>
    </row>
    <row r="23" spans="1:30" s="32" customFormat="1" ht="19.7" customHeight="1">
      <c r="A23" s="218"/>
      <c r="B23" s="219"/>
      <c r="C23" s="219"/>
      <c r="D23" s="220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2"/>
      <c r="AA23" s="223"/>
      <c r="AB23" s="223"/>
      <c r="AC23" s="223"/>
      <c r="AD23" s="224"/>
    </row>
    <row r="24" spans="1:30" s="32" customFormat="1" ht="19.7" customHeight="1">
      <c r="A24" s="218"/>
      <c r="B24" s="219"/>
      <c r="C24" s="219"/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2"/>
      <c r="AA24" s="223"/>
      <c r="AB24" s="223"/>
      <c r="AC24" s="223"/>
      <c r="AD24" s="224"/>
    </row>
    <row r="25" spans="1:30" s="32" customFormat="1" ht="19.5" customHeight="1">
      <c r="A25" s="218"/>
      <c r="B25" s="219"/>
      <c r="C25" s="219"/>
      <c r="D25" s="220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2"/>
      <c r="AA25" s="223"/>
      <c r="AB25" s="223"/>
      <c r="AC25" s="223"/>
      <c r="AD25" s="224"/>
    </row>
    <row r="26" spans="1:30" s="32" customFormat="1" ht="19.5" customHeight="1">
      <c r="A26" s="218"/>
      <c r="B26" s="219"/>
      <c r="C26" s="219"/>
      <c r="D26" s="220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2"/>
      <c r="AA26" s="223"/>
      <c r="AB26" s="223"/>
      <c r="AC26" s="223"/>
      <c r="AD26" s="224"/>
    </row>
    <row r="27" spans="1:30" s="32" customFormat="1" ht="19.5" customHeight="1">
      <c r="A27" s="218"/>
      <c r="B27" s="219"/>
      <c r="C27" s="219"/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2"/>
      <c r="AA27" s="223"/>
      <c r="AB27" s="223"/>
      <c r="AC27" s="223"/>
      <c r="AD27" s="224"/>
    </row>
    <row r="28" spans="1:30" s="32" customFormat="1" ht="19.5" customHeight="1">
      <c r="A28" s="218"/>
      <c r="B28" s="219"/>
      <c r="C28" s="219"/>
      <c r="D28" s="220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2"/>
      <c r="AA28" s="223"/>
      <c r="AB28" s="223"/>
      <c r="AC28" s="223"/>
      <c r="AD28" s="224"/>
    </row>
    <row r="29" spans="1:30" s="32" customFormat="1" ht="19.7" customHeight="1">
      <c r="A29" s="218"/>
      <c r="B29" s="219"/>
      <c r="C29" s="219"/>
      <c r="D29" s="220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2"/>
      <c r="AA29" s="223"/>
      <c r="AB29" s="223"/>
      <c r="AC29" s="223"/>
      <c r="AD29" s="224"/>
    </row>
    <row r="30" spans="1:30" s="32" customFormat="1" ht="19.7" customHeight="1">
      <c r="A30" s="218"/>
      <c r="B30" s="219"/>
      <c r="C30" s="219"/>
      <c r="D30" s="220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30"/>
      <c r="AA30" s="220"/>
      <c r="AB30" s="220"/>
      <c r="AC30" s="220"/>
      <c r="AD30" s="231"/>
    </row>
    <row r="31" spans="1:30" s="55" customFormat="1" ht="19.7" customHeight="1">
      <c r="A31" s="232" t="s">
        <v>74</v>
      </c>
      <c r="B31" s="233" t="s">
        <v>71</v>
      </c>
      <c r="C31" s="233" t="s">
        <v>69</v>
      </c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5">
        <f>AA31+AB31+AC31</f>
        <v>105833</v>
      </c>
      <c r="AA31" s="235">
        <f>SUM(AA32:AA35)</f>
        <v>0</v>
      </c>
      <c r="AB31" s="235">
        <f>SUM(AB32:AB35)</f>
        <v>60850</v>
      </c>
      <c r="AC31" s="235">
        <f>SUM(AC32:AC35)</f>
        <v>44983</v>
      </c>
      <c r="AD31" s="236"/>
    </row>
    <row r="32" spans="1:30" s="56" customFormat="1" ht="19.7" customHeight="1">
      <c r="A32" s="237"/>
      <c r="B32" s="238" t="s">
        <v>70</v>
      </c>
      <c r="C32" s="238" t="s">
        <v>69</v>
      </c>
      <c r="D32" s="438">
        <v>248388000</v>
      </c>
      <c r="E32" s="438"/>
      <c r="F32" s="438"/>
      <c r="G32" s="438"/>
      <c r="H32" s="438"/>
      <c r="I32" s="438" t="s">
        <v>33</v>
      </c>
      <c r="J32" s="438"/>
      <c r="K32" s="438">
        <v>1811</v>
      </c>
      <c r="L32" s="438"/>
      <c r="M32" s="438"/>
      <c r="N32" s="239" t="s">
        <v>34</v>
      </c>
      <c r="O32" s="438" t="s">
        <v>35</v>
      </c>
      <c r="P32" s="438"/>
      <c r="Q32" s="438"/>
      <c r="R32" s="239"/>
      <c r="S32" s="239"/>
      <c r="T32" s="239"/>
      <c r="U32" s="239"/>
      <c r="V32" s="239"/>
      <c r="W32" s="239"/>
      <c r="X32" s="239"/>
      <c r="Y32" s="239"/>
      <c r="Z32" s="240">
        <f>AA32+AB32+AC32</f>
        <v>44983</v>
      </c>
      <c r="AA32" s="241"/>
      <c r="AB32" s="241"/>
      <c r="AC32" s="241">
        <f>TRUNC(D32*K32*0.0000001,0)</f>
        <v>44983</v>
      </c>
      <c r="AD32" s="242"/>
    </row>
    <row r="33" spans="1:30" s="56" customFormat="1" ht="19.7" customHeight="1">
      <c r="A33" s="237"/>
      <c r="B33" s="238" t="s">
        <v>42</v>
      </c>
      <c r="C33" s="238" t="s">
        <v>7</v>
      </c>
      <c r="D33" s="439">
        <v>41.6</v>
      </c>
      <c r="E33" s="438"/>
      <c r="F33" s="438"/>
      <c r="G33" s="438"/>
      <c r="H33" s="239" t="s">
        <v>20</v>
      </c>
      <c r="I33" s="239" t="s">
        <v>34</v>
      </c>
      <c r="J33" s="438">
        <f>'기계경비적용기준(하반기적용)'!K7</f>
        <v>1261</v>
      </c>
      <c r="K33" s="438"/>
      <c r="L33" s="438"/>
      <c r="M33" s="438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40">
        <f>AA33+AB33+AC33</f>
        <v>52457</v>
      </c>
      <c r="AA33" s="241"/>
      <c r="AB33" s="241">
        <f>TRUNC(D33*J33,0)</f>
        <v>52457</v>
      </c>
      <c r="AC33" s="241"/>
      <c r="AD33" s="242" t="s">
        <v>7</v>
      </c>
    </row>
    <row r="34" spans="1:30" s="56" customFormat="1" ht="19.7" customHeight="1">
      <c r="A34" s="237"/>
      <c r="B34" s="238" t="s">
        <v>36</v>
      </c>
      <c r="C34" s="238" t="s">
        <v>37</v>
      </c>
      <c r="D34" s="439">
        <v>16</v>
      </c>
      <c r="E34" s="438"/>
      <c r="F34" s="438"/>
      <c r="G34" s="438"/>
      <c r="H34" s="239" t="s">
        <v>38</v>
      </c>
      <c r="I34" s="239" t="s">
        <v>34</v>
      </c>
      <c r="J34" s="438">
        <f>AB33</f>
        <v>52457</v>
      </c>
      <c r="K34" s="438"/>
      <c r="L34" s="438"/>
      <c r="M34" s="438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40">
        <f>AA34+AB34+AC34</f>
        <v>8393</v>
      </c>
      <c r="AA34" s="241"/>
      <c r="AB34" s="241">
        <f>TRUNC(D34/100*J34,0)</f>
        <v>8393</v>
      </c>
      <c r="AC34" s="241"/>
      <c r="AD34" s="242" t="s">
        <v>7</v>
      </c>
    </row>
    <row r="35" spans="1:30" s="56" customFormat="1" ht="19.7" customHeight="1">
      <c r="A35" s="237"/>
      <c r="B35" s="238" t="s">
        <v>39</v>
      </c>
      <c r="C35" s="238" t="s">
        <v>7</v>
      </c>
      <c r="D35" s="440">
        <v>1</v>
      </c>
      <c r="E35" s="438"/>
      <c r="F35" s="438"/>
      <c r="G35" s="239" t="s">
        <v>13</v>
      </c>
      <c r="H35" s="239" t="s">
        <v>34</v>
      </c>
      <c r="I35" s="438">
        <f>'노임단가(하반기변경)'!F22</f>
        <v>0</v>
      </c>
      <c r="J35" s="438"/>
      <c r="K35" s="438"/>
      <c r="L35" s="438"/>
      <c r="M35" s="239" t="s">
        <v>34</v>
      </c>
      <c r="N35" s="438" t="s">
        <v>21</v>
      </c>
      <c r="O35" s="438"/>
      <c r="P35" s="438"/>
      <c r="Q35" s="438"/>
      <c r="R35" s="438"/>
      <c r="S35" s="438"/>
      <c r="T35" s="438"/>
      <c r="U35" s="438"/>
      <c r="V35" s="438"/>
      <c r="W35" s="239"/>
      <c r="X35" s="239"/>
      <c r="Y35" s="239"/>
      <c r="Z35" s="240">
        <f>AA35+AB35+AC35</f>
        <v>0</v>
      </c>
      <c r="AA35" s="243">
        <f>TRUNC(D35*I35*'기계경비적용기준(하반기적용)'!E21,0)</f>
        <v>0</v>
      </c>
      <c r="AB35" s="241"/>
      <c r="AC35" s="241"/>
      <c r="AD35" s="242" t="s">
        <v>7</v>
      </c>
    </row>
    <row r="36" spans="1:30" s="56" customFormat="1" ht="19.7" customHeight="1">
      <c r="A36" s="237"/>
      <c r="B36" s="238"/>
      <c r="C36" s="238"/>
      <c r="D36" s="241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40"/>
      <c r="AA36" s="241"/>
      <c r="AB36" s="241"/>
      <c r="AC36" s="241"/>
      <c r="AD36" s="242"/>
    </row>
    <row r="37" spans="1:30" s="56" customFormat="1" ht="19.7" customHeight="1">
      <c r="A37" s="237"/>
      <c r="B37" s="238"/>
      <c r="C37" s="238"/>
      <c r="D37" s="241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40"/>
      <c r="AA37" s="241"/>
      <c r="AB37" s="241"/>
      <c r="AC37" s="241"/>
      <c r="AD37" s="242"/>
    </row>
    <row r="38" spans="1:30" s="56" customFormat="1" ht="19.7" customHeight="1">
      <c r="A38" s="237"/>
      <c r="B38" s="238"/>
      <c r="C38" s="238"/>
      <c r="D38" s="241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40"/>
      <c r="AA38" s="241"/>
      <c r="AB38" s="241"/>
      <c r="AC38" s="241"/>
      <c r="AD38" s="242"/>
    </row>
    <row r="39" spans="1:30" ht="19.7" customHeight="1">
      <c r="A39" s="244"/>
      <c r="B39" s="245"/>
      <c r="C39" s="245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7"/>
    </row>
    <row r="40" spans="1:30" ht="24.95" customHeight="1"/>
    <row r="41" spans="1:30" ht="24.95" customHeight="1"/>
    <row r="42" spans="1:30" ht="24.95" customHeight="1"/>
    <row r="43" spans="1:30" ht="24.95" customHeight="1"/>
    <row r="44" spans="1:30" ht="24.95" customHeight="1"/>
    <row r="45" spans="1:30" ht="24.95" customHeight="1"/>
    <row r="46" spans="1:30" ht="24.95" customHeight="1"/>
    <row r="47" spans="1:30" ht="24.95" customHeight="1"/>
    <row r="48" spans="1:30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</sheetData>
  <mergeCells count="51">
    <mergeCell ref="N8:V8"/>
    <mergeCell ref="D5:H5"/>
    <mergeCell ref="I5:J5"/>
    <mergeCell ref="K5:M5"/>
    <mergeCell ref="O5:Q5"/>
    <mergeCell ref="D8:F8"/>
    <mergeCell ref="I8:L8"/>
    <mergeCell ref="A1:AD2"/>
    <mergeCell ref="D3:Y3"/>
    <mergeCell ref="D6:G6"/>
    <mergeCell ref="J6:M6"/>
    <mergeCell ref="D7:G7"/>
    <mergeCell ref="J7:M7"/>
    <mergeCell ref="N35:V35"/>
    <mergeCell ref="D32:H32"/>
    <mergeCell ref="I32:J32"/>
    <mergeCell ref="K32:M32"/>
    <mergeCell ref="O32:Q32"/>
    <mergeCell ref="D33:G33"/>
    <mergeCell ref="D34:G34"/>
    <mergeCell ref="J34:M34"/>
    <mergeCell ref="J33:M33"/>
    <mergeCell ref="D35:F35"/>
    <mergeCell ref="I35:L35"/>
    <mergeCell ref="D12:G12"/>
    <mergeCell ref="J12:M12"/>
    <mergeCell ref="D13:F13"/>
    <mergeCell ref="I13:L13"/>
    <mergeCell ref="N13:V13"/>
    <mergeCell ref="N22:V22"/>
    <mergeCell ref="D21:G21"/>
    <mergeCell ref="J21:M21"/>
    <mergeCell ref="D22:F22"/>
    <mergeCell ref="I22:L22"/>
    <mergeCell ref="D10:H10"/>
    <mergeCell ref="I10:J10"/>
    <mergeCell ref="K10:M10"/>
    <mergeCell ref="O10:Q10"/>
    <mergeCell ref="D11:G11"/>
    <mergeCell ref="J11:M11"/>
    <mergeCell ref="D15:H15"/>
    <mergeCell ref="I15:J15"/>
    <mergeCell ref="K15:M15"/>
    <mergeCell ref="O15:Q15"/>
    <mergeCell ref="D16:G16"/>
    <mergeCell ref="J16:M16"/>
    <mergeCell ref="D17:G17"/>
    <mergeCell ref="J17:M17"/>
    <mergeCell ref="D18:F18"/>
    <mergeCell ref="I18:L18"/>
    <mergeCell ref="N18:V18"/>
  </mergeCells>
  <phoneticPr fontId="3" type="noConversion"/>
  <printOptions horizontalCentered="1"/>
  <pageMargins left="0.47244094488188981" right="0.47244094488188981" top="0.59055118110236227" bottom="0.39370078740157483" header="0" footer="0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8" tint="0.79998168889431442"/>
  </sheetPr>
  <dimension ref="B1:N31"/>
  <sheetViews>
    <sheetView zoomScale="85" zoomScaleNormal="85" workbookViewId="0">
      <selection activeCell="D39" sqref="D39"/>
    </sheetView>
    <sheetView zoomScale="115" zoomScaleNormal="115" workbookViewId="1">
      <selection activeCell="D22" sqref="D22"/>
    </sheetView>
  </sheetViews>
  <sheetFormatPr defaultRowHeight="12.75"/>
  <cols>
    <col min="1" max="1" width="0.625" style="4" customWidth="1"/>
    <col min="2" max="2" width="1.875" style="4" customWidth="1"/>
    <col min="3" max="3" width="9.125" style="4" customWidth="1"/>
    <col min="4" max="4" width="22.625" style="4" customWidth="1"/>
    <col min="5" max="5" width="21.875" style="4" customWidth="1"/>
    <col min="6" max="6" width="1.875" style="4" customWidth="1"/>
    <col min="7" max="7" width="3.625" style="4" customWidth="1"/>
    <col min="8" max="8" width="22.625" style="4" customWidth="1"/>
    <col min="9" max="9" width="16.875" style="4" customWidth="1"/>
    <col min="10" max="10" width="5.5" style="4" customWidth="1"/>
    <col min="11" max="11" width="14.5" style="4" customWidth="1"/>
    <col min="12" max="12" width="1.875" style="4" customWidth="1"/>
    <col min="13" max="16384" width="9" style="4"/>
  </cols>
  <sheetData>
    <row r="1" spans="2:14" ht="24.95" customHeight="1">
      <c r="B1" s="446" t="s">
        <v>23</v>
      </c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3"/>
      <c r="N1" s="3"/>
    </row>
    <row r="2" spans="2:14" ht="9.9499999999999993" customHeight="1"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</row>
    <row r="3" spans="2:14" ht="30" customHeight="1">
      <c r="B3" s="5"/>
      <c r="C3" s="6"/>
      <c r="D3" s="6"/>
      <c r="E3" s="6"/>
      <c r="F3" s="6"/>
      <c r="G3" s="6"/>
      <c r="H3" s="6"/>
      <c r="I3" s="6"/>
      <c r="J3" s="6"/>
      <c r="K3" s="6"/>
      <c r="L3" s="7"/>
    </row>
    <row r="4" spans="2:14" ht="16.5">
      <c r="B4" s="8"/>
      <c r="C4" s="448" t="s">
        <v>24</v>
      </c>
      <c r="D4" s="448"/>
      <c r="E4" s="448"/>
      <c r="G4" s="448" t="s">
        <v>25</v>
      </c>
      <c r="H4" s="448"/>
      <c r="I4" s="448"/>
      <c r="L4" s="9"/>
    </row>
    <row r="5" spans="2:14" ht="7.5" customHeight="1">
      <c r="B5" s="8"/>
      <c r="L5" s="9"/>
    </row>
    <row r="6" spans="2:14" ht="19.7" customHeight="1">
      <c r="B6" s="8"/>
      <c r="C6" s="10" t="s">
        <v>26</v>
      </c>
      <c r="D6" s="10" t="s">
        <v>27</v>
      </c>
      <c r="E6" s="10" t="s">
        <v>28</v>
      </c>
      <c r="F6" s="11"/>
      <c r="G6" s="10" t="s">
        <v>8</v>
      </c>
      <c r="H6" s="10" t="s">
        <v>29</v>
      </c>
      <c r="I6" s="10" t="s">
        <v>16</v>
      </c>
      <c r="J6" s="10" t="s">
        <v>2</v>
      </c>
      <c r="K6" s="10" t="s">
        <v>5</v>
      </c>
      <c r="L6" s="12"/>
    </row>
    <row r="7" spans="2:14" ht="15.95" customHeight="1">
      <c r="B7" s="8"/>
      <c r="C7" s="13" t="s">
        <v>40</v>
      </c>
      <c r="D7" s="14">
        <v>1466</v>
      </c>
      <c r="E7" s="13" t="s">
        <v>7</v>
      </c>
      <c r="F7" s="11"/>
      <c r="G7" s="15" t="s">
        <v>41</v>
      </c>
      <c r="H7" s="13" t="s">
        <v>42</v>
      </c>
      <c r="I7" s="13" t="s">
        <v>7</v>
      </c>
      <c r="J7" s="10" t="s">
        <v>20</v>
      </c>
      <c r="K7" s="16">
        <v>1261</v>
      </c>
      <c r="L7" s="12"/>
    </row>
    <row r="8" spans="2:14" ht="15.95" customHeight="1">
      <c r="B8" s="8"/>
      <c r="C8" s="13" t="s">
        <v>43</v>
      </c>
      <c r="D8" s="14">
        <v>931</v>
      </c>
      <c r="E8" s="13" t="s">
        <v>7</v>
      </c>
      <c r="F8" s="11"/>
      <c r="G8" s="15" t="s">
        <v>44</v>
      </c>
      <c r="H8" s="13" t="s">
        <v>45</v>
      </c>
      <c r="I8" s="13" t="s">
        <v>7</v>
      </c>
      <c r="J8" s="10" t="s">
        <v>20</v>
      </c>
      <c r="K8" s="16">
        <v>1421</v>
      </c>
      <c r="L8" s="12"/>
    </row>
    <row r="9" spans="2:14" ht="15.95" customHeight="1">
      <c r="B9" s="8"/>
      <c r="C9" s="13" t="s">
        <v>46</v>
      </c>
      <c r="D9" s="17"/>
      <c r="E9" s="13" t="s">
        <v>7</v>
      </c>
      <c r="F9" s="11"/>
      <c r="G9" s="17"/>
      <c r="H9" s="17"/>
      <c r="I9" s="17"/>
      <c r="J9" s="17"/>
      <c r="K9" s="17"/>
      <c r="L9" s="12"/>
    </row>
    <row r="10" spans="2:14" ht="15.95" customHeight="1">
      <c r="B10" s="8"/>
      <c r="C10" s="13" t="s">
        <v>47</v>
      </c>
      <c r="D10" s="17"/>
      <c r="E10" s="13" t="s">
        <v>7</v>
      </c>
      <c r="F10" s="11"/>
      <c r="G10" s="17"/>
      <c r="H10" s="17"/>
      <c r="I10" s="17"/>
      <c r="J10" s="17"/>
      <c r="K10" s="17"/>
      <c r="L10" s="12"/>
    </row>
    <row r="11" spans="2:14" ht="15.95" customHeight="1">
      <c r="B11" s="8"/>
      <c r="C11" s="13" t="s">
        <v>48</v>
      </c>
      <c r="D11" s="17"/>
      <c r="E11" s="13" t="s">
        <v>7</v>
      </c>
      <c r="F11" s="11"/>
      <c r="G11" s="17"/>
      <c r="H11" s="17"/>
      <c r="I11" s="17"/>
      <c r="J11" s="17"/>
      <c r="K11" s="17"/>
      <c r="L11" s="12"/>
    </row>
    <row r="12" spans="2:14" ht="15.95" customHeight="1">
      <c r="B12" s="8"/>
      <c r="C12" s="13" t="s">
        <v>7</v>
      </c>
      <c r="D12" s="17"/>
      <c r="E12" s="13" t="s">
        <v>7</v>
      </c>
      <c r="F12" s="11"/>
      <c r="G12" s="17"/>
      <c r="H12" s="17"/>
      <c r="I12" s="17"/>
      <c r="J12" s="17"/>
      <c r="K12" s="17"/>
      <c r="L12" s="12"/>
    </row>
    <row r="13" spans="2:14" ht="15.95" customHeight="1">
      <c r="B13" s="8"/>
      <c r="C13" s="17"/>
      <c r="D13" s="17"/>
      <c r="E13" s="17"/>
      <c r="F13" s="11"/>
      <c r="G13" s="17"/>
      <c r="H13" s="17"/>
      <c r="I13" s="17"/>
      <c r="J13" s="17"/>
      <c r="K13" s="17"/>
      <c r="L13" s="12"/>
    </row>
    <row r="14" spans="2:14" ht="15.95" customHeight="1">
      <c r="B14" s="8"/>
      <c r="C14" s="17"/>
      <c r="D14" s="17"/>
      <c r="E14" s="17"/>
      <c r="F14" s="11"/>
      <c r="G14" s="17"/>
      <c r="H14" s="17"/>
      <c r="I14" s="17"/>
      <c r="J14" s="17"/>
      <c r="K14" s="17"/>
      <c r="L14" s="12"/>
    </row>
    <row r="15" spans="2:14" ht="15.95" customHeight="1">
      <c r="B15" s="8"/>
      <c r="C15" s="17"/>
      <c r="D15" s="17"/>
      <c r="E15" s="17"/>
      <c r="F15" s="11"/>
      <c r="G15" s="17"/>
      <c r="H15" s="17"/>
      <c r="I15" s="17"/>
      <c r="J15" s="17"/>
      <c r="K15" s="17"/>
      <c r="L15" s="12"/>
    </row>
    <row r="16" spans="2:14" ht="15.95" customHeight="1">
      <c r="B16" s="8"/>
      <c r="C16" s="17"/>
      <c r="D16" s="17"/>
      <c r="E16" s="17"/>
      <c r="F16" s="11"/>
      <c r="G16" s="17"/>
      <c r="H16" s="17"/>
      <c r="I16" s="17"/>
      <c r="J16" s="17"/>
      <c r="K16" s="17"/>
      <c r="L16" s="12"/>
    </row>
    <row r="17" spans="2:12" ht="30" customHeight="1">
      <c r="B17" s="8"/>
      <c r="C17" s="18"/>
      <c r="D17" s="18"/>
      <c r="E17" s="18" t="s">
        <v>91</v>
      </c>
      <c r="G17" s="18"/>
      <c r="H17" s="18"/>
      <c r="I17" s="18"/>
      <c r="J17" s="18"/>
      <c r="K17" s="18"/>
      <c r="L17" s="9"/>
    </row>
    <row r="18" spans="2:12" ht="16.5">
      <c r="B18" s="8"/>
      <c r="C18" s="448" t="s">
        <v>30</v>
      </c>
      <c r="D18" s="448"/>
      <c r="E18" s="448"/>
      <c r="G18" s="448" t="s">
        <v>31</v>
      </c>
      <c r="H18" s="448"/>
      <c r="I18" s="448"/>
      <c r="L18" s="9"/>
    </row>
    <row r="19" spans="2:12" ht="7.5" customHeight="1">
      <c r="B19" s="8"/>
      <c r="L19" s="9"/>
    </row>
    <row r="20" spans="2:12" ht="19.7" customHeight="1">
      <c r="B20" s="8"/>
      <c r="C20" s="10" t="s">
        <v>8</v>
      </c>
      <c r="D20" s="10" t="s">
        <v>30</v>
      </c>
      <c r="E20" s="10" t="s">
        <v>32</v>
      </c>
      <c r="F20" s="11"/>
      <c r="G20" s="10"/>
      <c r="H20" s="19"/>
      <c r="I20" s="19"/>
      <c r="J20" s="19"/>
      <c r="K20" s="20"/>
      <c r="L20" s="9"/>
    </row>
    <row r="21" spans="2:12" ht="15.95" customHeight="1">
      <c r="B21" s="8"/>
      <c r="C21" s="15" t="s">
        <v>49</v>
      </c>
      <c r="D21" s="13" t="s">
        <v>21</v>
      </c>
      <c r="E21" s="14">
        <v>0.2083333</v>
      </c>
      <c r="F21" s="11"/>
      <c r="G21" s="21"/>
      <c r="H21" s="22"/>
      <c r="I21" s="22"/>
      <c r="J21" s="22"/>
      <c r="K21" s="23"/>
      <c r="L21" s="9"/>
    </row>
    <row r="22" spans="2:12" ht="15.95" customHeight="1">
      <c r="B22" s="8"/>
      <c r="C22" s="15" t="s">
        <v>50</v>
      </c>
      <c r="D22" s="13" t="s">
        <v>51</v>
      </c>
      <c r="E22" s="14">
        <v>0.3333333</v>
      </c>
      <c r="F22" s="11"/>
      <c r="G22" s="443" t="s">
        <v>52</v>
      </c>
      <c r="H22" s="444"/>
      <c r="I22" s="444"/>
      <c r="J22" s="444"/>
      <c r="K22" s="445"/>
      <c r="L22" s="9"/>
    </row>
    <row r="23" spans="2:12" ht="15.95" customHeight="1">
      <c r="B23" s="8"/>
      <c r="C23" s="15" t="s">
        <v>53</v>
      </c>
      <c r="D23" s="13" t="s">
        <v>54</v>
      </c>
      <c r="E23" s="14">
        <f>1/8*16/12*25/20*12/10</f>
        <v>0.25</v>
      </c>
      <c r="F23" s="11"/>
      <c r="G23" s="21"/>
      <c r="H23" s="22"/>
      <c r="I23" s="22"/>
      <c r="J23" s="22"/>
      <c r="K23" s="23"/>
      <c r="L23" s="9"/>
    </row>
    <row r="24" spans="2:12" ht="15.95" customHeight="1">
      <c r="B24" s="8"/>
      <c r="C24" s="15" t="s">
        <v>55</v>
      </c>
      <c r="D24" s="13" t="s">
        <v>56</v>
      </c>
      <c r="E24" s="14">
        <v>0.24305560000000001</v>
      </c>
      <c r="F24" s="11"/>
      <c r="G24" s="443" t="s">
        <v>57</v>
      </c>
      <c r="H24" s="444"/>
      <c r="I24" s="444"/>
      <c r="J24" s="444"/>
      <c r="K24" s="445"/>
      <c r="L24" s="9"/>
    </row>
    <row r="25" spans="2:12" ht="15.95" customHeight="1">
      <c r="B25" s="8"/>
      <c r="C25" s="15" t="s">
        <v>58</v>
      </c>
      <c r="D25" s="13" t="s">
        <v>59</v>
      </c>
      <c r="E25" s="24">
        <f>1/8*16/12*25/20*24/5</f>
        <v>1</v>
      </c>
      <c r="F25" s="11"/>
      <c r="G25" s="21"/>
      <c r="H25" s="22"/>
      <c r="I25" s="22"/>
      <c r="J25" s="22"/>
      <c r="K25" s="23"/>
      <c r="L25" s="9"/>
    </row>
    <row r="26" spans="2:12" ht="15.95" customHeight="1">
      <c r="B26" s="8"/>
      <c r="C26" s="17"/>
      <c r="D26" s="17"/>
      <c r="E26" s="17"/>
      <c r="F26" s="11"/>
      <c r="G26" s="443" t="s">
        <v>60</v>
      </c>
      <c r="H26" s="444"/>
      <c r="I26" s="444"/>
      <c r="J26" s="444"/>
      <c r="K26" s="445"/>
      <c r="L26" s="9"/>
    </row>
    <row r="27" spans="2:12" ht="15.95" customHeight="1">
      <c r="B27" s="8"/>
      <c r="C27" s="17"/>
      <c r="D27" s="17"/>
      <c r="E27" s="17"/>
      <c r="F27" s="11"/>
      <c r="G27" s="21"/>
      <c r="H27" s="22"/>
      <c r="I27" s="22"/>
      <c r="J27" s="22"/>
      <c r="K27" s="23"/>
      <c r="L27" s="9"/>
    </row>
    <row r="28" spans="2:12" ht="15.95" customHeight="1">
      <c r="B28" s="8"/>
      <c r="C28" s="17"/>
      <c r="D28" s="17"/>
      <c r="E28" s="17"/>
      <c r="F28" s="11"/>
      <c r="G28" s="21"/>
      <c r="H28" s="22"/>
      <c r="I28" s="22"/>
      <c r="J28" s="22"/>
      <c r="K28" s="23"/>
      <c r="L28" s="9"/>
    </row>
    <row r="29" spans="2:12" ht="15.95" customHeight="1">
      <c r="B29" s="8"/>
      <c r="C29" s="17"/>
      <c r="D29" s="17"/>
      <c r="E29" s="17"/>
      <c r="F29" s="11"/>
      <c r="G29" s="21"/>
      <c r="H29" s="22"/>
      <c r="I29" s="22"/>
      <c r="J29" s="22"/>
      <c r="K29" s="23"/>
      <c r="L29" s="9"/>
    </row>
    <row r="30" spans="2:12" ht="15.95" customHeight="1">
      <c r="B30" s="8"/>
      <c r="C30" s="17"/>
      <c r="D30" s="17"/>
      <c r="E30" s="17"/>
      <c r="F30" s="11"/>
      <c r="G30" s="25"/>
      <c r="H30" s="26"/>
      <c r="I30" s="26"/>
      <c r="J30" s="26"/>
      <c r="K30" s="27"/>
      <c r="L30" s="9"/>
    </row>
    <row r="31" spans="2:12" ht="15" customHeight="1">
      <c r="B31" s="28"/>
      <c r="C31" s="29"/>
      <c r="D31" s="29"/>
      <c r="E31" s="29"/>
      <c r="F31" s="30"/>
      <c r="G31" s="30"/>
      <c r="H31" s="30"/>
      <c r="I31" s="30"/>
      <c r="J31" s="30"/>
      <c r="K31" s="30"/>
      <c r="L31" s="31"/>
    </row>
  </sheetData>
  <mergeCells count="8">
    <mergeCell ref="G24:K24"/>
    <mergeCell ref="G26:K26"/>
    <mergeCell ref="B1:L2"/>
    <mergeCell ref="C4:E4"/>
    <mergeCell ref="G4:I4"/>
    <mergeCell ref="C18:E18"/>
    <mergeCell ref="G18:I18"/>
    <mergeCell ref="G22:K22"/>
  </mergeCells>
  <phoneticPr fontId="3" type="noConversion"/>
  <pageMargins left="0.98425196850393704" right="7.874015748031496E-2" top="0.6692913385826772" bottom="0.59055118110236215" header="0.5" footer="0.5"/>
  <pageSetup paperSize="9" scale="9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topLeftCell="H1" zoomScale="130" zoomScaleNormal="130" workbookViewId="0">
      <selection activeCell="Q18" sqref="Q18"/>
    </sheetView>
    <sheetView zoomScale="115" zoomScaleNormal="115" workbookViewId="1">
      <selection activeCell="F17" sqref="F17:F18"/>
    </sheetView>
  </sheetViews>
  <sheetFormatPr defaultRowHeight="12.75"/>
  <cols>
    <col min="1" max="1" width="0.625" style="106" customWidth="1"/>
    <col min="2" max="2" width="6.25" style="106" customWidth="1"/>
    <col min="3" max="3" width="16.875" style="106" customWidth="1"/>
    <col min="4" max="4" width="15.375" style="106" customWidth="1"/>
    <col min="5" max="5" width="6.875" style="106" customWidth="1"/>
    <col min="6" max="6" width="16.875" style="106" customWidth="1"/>
    <col min="7" max="7" width="16.875" style="120" customWidth="1"/>
    <col min="8" max="16384" width="9" style="106"/>
  </cols>
  <sheetData>
    <row r="1" spans="2:26" ht="24.95" customHeight="1">
      <c r="B1" s="449" t="s">
        <v>61</v>
      </c>
      <c r="C1" s="449"/>
      <c r="D1" s="449"/>
      <c r="E1" s="449"/>
      <c r="F1" s="449"/>
      <c r="G1" s="449"/>
    </row>
    <row r="2" spans="2:26" ht="9.9499999999999993" customHeight="1">
      <c r="B2" s="447"/>
      <c r="C2" s="447"/>
      <c r="D2" s="447"/>
      <c r="E2" s="447"/>
      <c r="F2" s="447"/>
      <c r="G2" s="447"/>
    </row>
    <row r="3" spans="2:26" ht="27.95" customHeight="1">
      <c r="B3" s="107" t="s">
        <v>8</v>
      </c>
      <c r="C3" s="108" t="s">
        <v>9</v>
      </c>
      <c r="D3" s="108" t="s">
        <v>10</v>
      </c>
      <c r="E3" s="108" t="s">
        <v>2</v>
      </c>
      <c r="F3" s="108" t="s">
        <v>11</v>
      </c>
      <c r="G3" s="109" t="s">
        <v>12</v>
      </c>
    </row>
    <row r="4" spans="2:26" ht="22.35" customHeight="1">
      <c r="B4" s="110" t="s">
        <v>49</v>
      </c>
      <c r="C4" s="217" t="s">
        <v>101</v>
      </c>
      <c r="D4" s="111" t="s">
        <v>7</v>
      </c>
      <c r="E4" s="112" t="s">
        <v>13</v>
      </c>
      <c r="F4" s="112">
        <v>169804</v>
      </c>
      <c r="G4" s="327" t="s">
        <v>103</v>
      </c>
      <c r="Z4" s="114"/>
    </row>
    <row r="5" spans="2:26" ht="22.35" customHeight="1">
      <c r="B5" s="110">
        <v>2</v>
      </c>
      <c r="C5" s="217" t="s">
        <v>102</v>
      </c>
      <c r="D5" s="111" t="s">
        <v>7</v>
      </c>
      <c r="E5" s="112" t="s">
        <v>13</v>
      </c>
      <c r="F5" s="112">
        <v>221506</v>
      </c>
      <c r="G5" s="327" t="s">
        <v>103</v>
      </c>
      <c r="Z5" s="114"/>
    </row>
    <row r="6" spans="2:26" ht="22.35" customHeight="1">
      <c r="B6" s="110">
        <v>3</v>
      </c>
      <c r="C6" s="217" t="s">
        <v>108</v>
      </c>
      <c r="D6" s="111"/>
      <c r="E6" s="112" t="s">
        <v>13</v>
      </c>
      <c r="F6" s="112">
        <v>170920</v>
      </c>
      <c r="G6" s="327" t="s">
        <v>103</v>
      </c>
      <c r="Z6" s="114"/>
    </row>
    <row r="7" spans="2:26" ht="22.35" customHeight="1">
      <c r="B7" s="110">
        <v>4</v>
      </c>
      <c r="C7" s="217" t="s">
        <v>131</v>
      </c>
      <c r="D7" s="111"/>
      <c r="E7" s="112" t="s">
        <v>13</v>
      </c>
      <c r="F7" s="112">
        <v>237500</v>
      </c>
      <c r="G7" s="327" t="s">
        <v>103</v>
      </c>
      <c r="Z7" s="114"/>
    </row>
    <row r="8" spans="2:26" ht="22.35" customHeight="1">
      <c r="B8" s="110"/>
      <c r="C8" s="111"/>
      <c r="D8" s="111"/>
      <c r="E8" s="112"/>
      <c r="F8" s="112"/>
      <c r="G8" s="113"/>
      <c r="Z8" s="114"/>
    </row>
    <row r="9" spans="2:26" ht="22.35" customHeight="1">
      <c r="B9" s="110"/>
      <c r="C9" s="111"/>
      <c r="D9" s="111"/>
      <c r="E9" s="112"/>
      <c r="F9" s="112"/>
      <c r="G9" s="113"/>
      <c r="Z9" s="114"/>
    </row>
    <row r="10" spans="2:26" ht="22.35" customHeight="1">
      <c r="B10" s="110"/>
      <c r="C10" s="111"/>
      <c r="D10" s="111"/>
      <c r="E10" s="112"/>
      <c r="F10" s="112"/>
      <c r="G10" s="113"/>
      <c r="Z10" s="114"/>
    </row>
    <row r="11" spans="2:26" ht="22.35" customHeight="1">
      <c r="B11" s="110"/>
      <c r="C11" s="111"/>
      <c r="D11" s="111"/>
      <c r="E11" s="112"/>
      <c r="F11" s="112"/>
      <c r="G11" s="113"/>
      <c r="Z11" s="114"/>
    </row>
    <row r="12" spans="2:26" ht="22.35" customHeight="1">
      <c r="B12" s="110"/>
      <c r="C12" s="111"/>
      <c r="D12" s="111"/>
      <c r="E12" s="112"/>
      <c r="F12" s="112"/>
      <c r="G12" s="113"/>
      <c r="Z12" s="114"/>
    </row>
    <row r="13" spans="2:26" ht="22.35" customHeight="1">
      <c r="B13" s="110"/>
      <c r="C13" s="111"/>
      <c r="D13" s="111"/>
      <c r="E13" s="112"/>
      <c r="F13" s="112"/>
      <c r="G13" s="113"/>
      <c r="Z13" s="114"/>
    </row>
    <row r="14" spans="2:26" ht="22.35" customHeight="1">
      <c r="B14" s="110"/>
      <c r="C14" s="111"/>
      <c r="D14" s="111"/>
      <c r="E14" s="112"/>
      <c r="F14" s="112"/>
      <c r="G14" s="113"/>
      <c r="Z14" s="114"/>
    </row>
    <row r="15" spans="2:26" ht="22.35" customHeight="1">
      <c r="B15" s="110"/>
      <c r="C15" s="111"/>
      <c r="D15" s="111"/>
      <c r="E15" s="112"/>
      <c r="F15" s="112"/>
      <c r="G15" s="113"/>
      <c r="Z15" s="114"/>
    </row>
    <row r="16" spans="2:26" ht="22.35" customHeight="1">
      <c r="B16" s="110"/>
      <c r="C16" s="111"/>
      <c r="D16" s="111"/>
      <c r="E16" s="112"/>
      <c r="F16" s="112"/>
      <c r="G16" s="113"/>
      <c r="Z16" s="114"/>
    </row>
    <row r="17" spans="2:26" ht="22.35" customHeight="1">
      <c r="B17" s="110"/>
      <c r="C17" s="111"/>
      <c r="D17" s="111"/>
      <c r="E17" s="112"/>
      <c r="F17" s="112"/>
      <c r="G17" s="113"/>
      <c r="Z17" s="114"/>
    </row>
    <row r="18" spans="2:26" ht="22.35" customHeight="1">
      <c r="B18" s="110"/>
      <c r="C18" s="111"/>
      <c r="D18" s="111"/>
      <c r="E18" s="112"/>
      <c r="F18" s="112"/>
      <c r="G18" s="113"/>
      <c r="Z18" s="114"/>
    </row>
    <row r="19" spans="2:26" ht="22.35" customHeight="1">
      <c r="B19" s="110"/>
      <c r="C19" s="111"/>
      <c r="D19" s="111"/>
      <c r="E19" s="112"/>
      <c r="F19" s="112"/>
      <c r="G19" s="113"/>
      <c r="Z19" s="114"/>
    </row>
    <row r="20" spans="2:26" ht="22.35" customHeight="1">
      <c r="B20" s="110"/>
      <c r="C20" s="111"/>
      <c r="D20" s="111"/>
      <c r="E20" s="112"/>
      <c r="F20" s="112"/>
      <c r="G20" s="113"/>
      <c r="Z20" s="114"/>
    </row>
    <row r="21" spans="2:26" ht="22.35" customHeight="1">
      <c r="B21" s="110"/>
      <c r="C21" s="111"/>
      <c r="D21" s="111"/>
      <c r="E21" s="112"/>
      <c r="F21" s="112"/>
      <c r="G21" s="113"/>
      <c r="Z21" s="114"/>
    </row>
    <row r="22" spans="2:26" ht="22.35" customHeight="1">
      <c r="B22" s="110"/>
      <c r="C22" s="111"/>
      <c r="D22" s="111"/>
      <c r="E22" s="112"/>
      <c r="F22" s="112"/>
      <c r="G22" s="113"/>
      <c r="Z22" s="114"/>
    </row>
    <row r="23" spans="2:26" ht="22.35" customHeight="1">
      <c r="B23" s="110"/>
      <c r="C23" s="111"/>
      <c r="D23" s="111"/>
      <c r="E23" s="112"/>
      <c r="F23" s="112"/>
      <c r="G23" s="113"/>
      <c r="Z23" s="114"/>
    </row>
    <row r="24" spans="2:26" ht="22.35" customHeight="1">
      <c r="B24" s="110"/>
      <c r="C24" s="111"/>
      <c r="D24" s="111"/>
      <c r="E24" s="112"/>
      <c r="F24" s="112"/>
      <c r="G24" s="113"/>
      <c r="Z24" s="114"/>
    </row>
    <row r="25" spans="2:26" ht="22.35" customHeight="1">
      <c r="B25" s="110"/>
      <c r="C25" s="111"/>
      <c r="D25" s="111"/>
      <c r="E25" s="112"/>
      <c r="F25" s="112"/>
      <c r="G25" s="113"/>
      <c r="Z25" s="114"/>
    </row>
    <row r="26" spans="2:26" ht="22.35" customHeight="1">
      <c r="B26" s="110"/>
      <c r="C26" s="111"/>
      <c r="D26" s="111"/>
      <c r="E26" s="112"/>
      <c r="F26" s="112"/>
      <c r="G26" s="113"/>
      <c r="Z26" s="114"/>
    </row>
    <row r="27" spans="2:26" ht="22.35" customHeight="1">
      <c r="B27" s="110"/>
      <c r="C27" s="111"/>
      <c r="D27" s="111"/>
      <c r="E27" s="112"/>
      <c r="F27" s="112"/>
      <c r="G27" s="113"/>
      <c r="Z27" s="114"/>
    </row>
    <row r="28" spans="2:26" ht="22.35" customHeight="1">
      <c r="B28" s="110"/>
      <c r="C28" s="111"/>
      <c r="D28" s="111"/>
      <c r="E28" s="112"/>
      <c r="F28" s="112"/>
      <c r="G28" s="113"/>
      <c r="Z28" s="114"/>
    </row>
    <row r="29" spans="2:26" ht="22.35" customHeight="1">
      <c r="B29" s="110"/>
      <c r="C29" s="111"/>
      <c r="D29" s="111"/>
      <c r="E29" s="112"/>
      <c r="F29" s="112"/>
      <c r="G29" s="113"/>
      <c r="Z29" s="114"/>
    </row>
    <row r="30" spans="2:26" ht="22.35" customHeight="1">
      <c r="B30" s="115"/>
      <c r="C30" s="116"/>
      <c r="D30" s="116"/>
      <c r="E30" s="117"/>
      <c r="F30" s="117"/>
      <c r="G30" s="118"/>
      <c r="Z30" s="114"/>
    </row>
    <row r="31" spans="2:26">
      <c r="B31" s="119"/>
      <c r="C31" s="119"/>
      <c r="D31" s="119"/>
      <c r="E31" s="119"/>
      <c r="F31" s="119"/>
      <c r="G31" s="214"/>
    </row>
  </sheetData>
  <mergeCells count="1">
    <mergeCell ref="B1:G2"/>
  </mergeCells>
  <phoneticPr fontId="3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9</vt:i4>
      </vt:variant>
    </vt:vector>
  </HeadingPairs>
  <TitlesOfParts>
    <vt:vector size="17" baseType="lpstr">
      <vt:lpstr>일위대가총괄표</vt:lpstr>
      <vt:lpstr>일위대가</vt:lpstr>
      <vt:lpstr>단가산출총괄표</vt:lpstr>
      <vt:lpstr>단가산출</vt:lpstr>
      <vt:lpstr>기계경비총괄표</vt:lpstr>
      <vt:lpstr>기계경비</vt:lpstr>
      <vt:lpstr>기계경비적용기준(하반기적용)</vt:lpstr>
      <vt:lpstr>노임단가(하반기변경)</vt:lpstr>
      <vt:lpstr>기계경비!Print_Area</vt:lpstr>
      <vt:lpstr>'기계경비적용기준(하반기적용)'!Print_Area</vt:lpstr>
      <vt:lpstr>'노임단가(하반기변경)'!Print_Area</vt:lpstr>
      <vt:lpstr>단가산출!Print_Area</vt:lpstr>
      <vt:lpstr>일위대가!Print_Area</vt:lpstr>
      <vt:lpstr>일위대가총괄표!Print_Area</vt:lpstr>
      <vt:lpstr>'노임단가(하반기변경)'!Print_Titles</vt:lpstr>
      <vt:lpstr>단가산출!Print_Titles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2025-01-14T13:14:30Z</dcterms:modified>
</cp:coreProperties>
</file>